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ЭтаКнига" defaultThemeVersion="124226"/>
  <mc:AlternateContent xmlns:mc="http://schemas.openxmlformats.org/markup-compatibility/2006">
    <mc:Choice Requires="x15">
      <x15ac:absPath xmlns:x15ac="http://schemas.microsoft.com/office/spreadsheetml/2010/11/ac" url="X:\Файлообменник\Якунина\Закупка ноябрь 2022\"/>
    </mc:Choice>
  </mc:AlternateContent>
  <workbookProtection lockStructure="1"/>
  <bookViews>
    <workbookView xWindow="0" yWindow="0" windowWidth="19200" windowHeight="11190" tabRatio="411"/>
  </bookViews>
  <sheets>
    <sheet name="Обоснование НМЦК" sheetId="1" r:id="rId1"/>
    <sheet name="Прил. 1" sheetId="84" r:id="rId2"/>
    <sheet name="Прил. 2" sheetId="85" r:id="rId3"/>
    <sheet name="Прил. 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0">'Обоснование НМЦК'!$A$1:$F$10</definedName>
    <definedName name="_xlnm.Print_Area" localSheetId="1">'Прил. 1'!$A$1:$K$20</definedName>
    <definedName name="_xlnm.Print_Area" localSheetId="2">'Прил. 2'!$A$1:$I$21</definedName>
    <definedName name="_xlnm.Print_Area" localSheetId="3">'Прил. 3'!$A$1:$J$41</definedName>
    <definedName name="Сотни">'[1]служебный раздел'!$E$2:$E$11</definedName>
  </definedNames>
  <calcPr calcId="162913"/>
</workbook>
</file>

<file path=xl/calcChain.xml><?xml version="1.0" encoding="utf-8"?>
<calcChain xmlns="http://schemas.openxmlformats.org/spreadsheetml/2006/main">
  <c r="D6" i="84" l="1"/>
  <c r="A4" i="84"/>
  <c r="A9" i="1" l="1"/>
  <c r="D9" i="1"/>
  <c r="C7" i="87" l="1"/>
  <c r="H7" i="84" l="1"/>
  <c r="G7" i="84" s="1"/>
  <c r="E7" i="84"/>
  <c r="F7" i="84" s="1"/>
  <c r="B6" i="87"/>
  <c r="B39" i="87"/>
  <c r="H41" i="87"/>
  <c r="H40" i="87"/>
  <c r="H39" i="87"/>
  <c r="H38" i="87"/>
  <c r="H37" i="87"/>
  <c r="H36" i="87"/>
  <c r="H35" i="87"/>
  <c r="H34" i="87"/>
  <c r="H33" i="87"/>
  <c r="H32" i="87"/>
  <c r="H31" i="87"/>
  <c r="H30" i="87"/>
  <c r="H29" i="87"/>
  <c r="H28" i="87"/>
  <c r="H27" i="87"/>
  <c r="H26" i="87"/>
  <c r="H25" i="87"/>
  <c r="H24" i="87"/>
  <c r="H23" i="87"/>
  <c r="H22" i="87"/>
  <c r="H21" i="87"/>
  <c r="H20" i="87"/>
  <c r="H19" i="87"/>
  <c r="H18" i="87"/>
  <c r="H17" i="87"/>
  <c r="H16" i="87"/>
  <c r="H15" i="87"/>
  <c r="H14" i="87"/>
  <c r="H13" i="87"/>
  <c r="H12" i="87"/>
  <c r="H11" i="87"/>
  <c r="H10" i="87"/>
  <c r="H9" i="87"/>
  <c r="I12" i="87" l="1"/>
  <c r="J12" i="87" s="1"/>
  <c r="I36" i="87"/>
  <c r="J36" i="87" s="1"/>
  <c r="I30" i="87"/>
  <c r="J30" i="87" s="1"/>
  <c r="I21" i="87"/>
  <c r="J21" i="87" s="1"/>
  <c r="I18" i="87"/>
  <c r="J18" i="87" s="1"/>
  <c r="I15" i="87"/>
  <c r="J15" i="87" s="1"/>
  <c r="I33" i="87"/>
  <c r="J33" i="87" s="1"/>
  <c r="I24" i="87"/>
  <c r="J24" i="87" s="1"/>
  <c r="I39" i="87"/>
  <c r="J39" i="87" s="1"/>
  <c r="I27" i="87"/>
  <c r="J27" i="87" s="1"/>
  <c r="I9" i="87"/>
  <c r="F11" i="85"/>
  <c r="F13" i="85"/>
  <c r="D14" i="85"/>
  <c r="D15" i="85"/>
  <c r="F16" i="85"/>
  <c r="F17" i="85"/>
  <c r="D18" i="85"/>
  <c r="D19" i="85"/>
  <c r="F20" i="85"/>
  <c r="B21" i="85"/>
  <c r="F21" i="85" s="1"/>
  <c r="F12" i="85"/>
  <c r="I21" i="85"/>
  <c r="H21" i="85" s="1"/>
  <c r="H18" i="84" l="1"/>
  <c r="H14" i="84"/>
  <c r="H13" i="84"/>
  <c r="H12" i="84"/>
  <c r="H10" i="84"/>
  <c r="H16" i="84"/>
  <c r="H17" i="84"/>
  <c r="H11" i="84"/>
  <c r="F15" i="85"/>
  <c r="E19" i="84"/>
  <c r="H19" i="84"/>
  <c r="H15" i="84"/>
  <c r="F19" i="85"/>
  <c r="J9" i="87"/>
  <c r="H9" i="84"/>
  <c r="D16" i="85"/>
  <c r="F18" i="85"/>
  <c r="F14" i="85"/>
  <c r="D12" i="85"/>
  <c r="D20" i="85"/>
  <c r="D13" i="85"/>
  <c r="D17" i="85"/>
  <c r="D21" i="85"/>
  <c r="D11" i="85"/>
  <c r="J19" i="84" l="1"/>
  <c r="K19" i="84" s="1"/>
  <c r="I19" i="84" l="1"/>
  <c r="I20" i="85"/>
  <c r="I19" i="85"/>
  <c r="I18" i="85"/>
  <c r="I17" i="85"/>
  <c r="I16" i="85"/>
  <c r="I15" i="85"/>
  <c r="I14" i="85"/>
  <c r="I13" i="85"/>
  <c r="I12" i="85"/>
  <c r="I11" i="85"/>
  <c r="H20" i="85" l="1"/>
  <c r="E18" i="84"/>
  <c r="H19" i="85"/>
  <c r="E17" i="84"/>
  <c r="J17" i="84" s="1"/>
  <c r="K17" i="84" s="1"/>
  <c r="H18" i="85"/>
  <c r="E16" i="84"/>
  <c r="J16" i="84" s="1"/>
  <c r="K16" i="84" s="1"/>
  <c r="H17" i="85"/>
  <c r="E15" i="84"/>
  <c r="J15" i="84" s="1"/>
  <c r="K15" i="84" s="1"/>
  <c r="H16" i="85"/>
  <c r="E14" i="84"/>
  <c r="J14" i="84" s="1"/>
  <c r="K14" i="84" s="1"/>
  <c r="H15" i="85"/>
  <c r="E13" i="84"/>
  <c r="J13" i="84" s="1"/>
  <c r="K13" i="84" s="1"/>
  <c r="H14" i="85"/>
  <c r="E12" i="84"/>
  <c r="J12" i="84" s="1"/>
  <c r="K12" i="84" s="1"/>
  <c r="H13" i="85"/>
  <c r="E11" i="84"/>
  <c r="J11" i="84" s="1"/>
  <c r="K11" i="84" s="1"/>
  <c r="H12" i="85"/>
  <c r="E10" i="84"/>
  <c r="J10" i="84" s="1"/>
  <c r="K10" i="84" s="1"/>
  <c r="H11" i="85"/>
  <c r="E9" i="84"/>
  <c r="J9" i="84" s="1"/>
  <c r="K9" i="84" s="1"/>
  <c r="K20" i="84" l="1"/>
  <c r="J18" i="84"/>
  <c r="K18" i="84" s="1"/>
  <c r="I17" i="84"/>
  <c r="I16" i="84"/>
  <c r="I15" i="84"/>
  <c r="I14" i="84"/>
  <c r="I13" i="84"/>
  <c r="I12" i="84"/>
  <c r="I11" i="84"/>
  <c r="I10" i="84"/>
  <c r="I9" i="84"/>
  <c r="I18" i="84" l="1"/>
  <c r="B8" i="1"/>
</calcChain>
</file>

<file path=xl/sharedStrings.xml><?xml version="1.0" encoding="utf-8"?>
<sst xmlns="http://schemas.openxmlformats.org/spreadsheetml/2006/main" count="138" uniqueCount="90">
  <si>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</si>
  <si>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</si>
  <si>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</si>
  <si>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</si>
  <si>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</si>
  <si>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</si>
  <si>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</si>
  <si>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</si>
  <si>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</si>
  <si>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</si>
  <si>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 п/п</t>
  </si>
  <si>
    <t>Информация от поставщиков (подрядчиков, исполнителей) о предлагаемых идентичных (однородных) товарах (работах, услугах)</t>
  </si>
  <si>
    <t>№1</t>
  </si>
  <si>
    <t>№2</t>
  </si>
  <si>
    <t>№3</t>
  </si>
  <si>
    <t>вх. от 00.00.000 №0</t>
  </si>
  <si>
    <t>наименование товара (работы, услуги)</t>
  </si>
  <si>
    <t>цена за единицу, руб.</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</si>
  <si>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</si>
  <si>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</si>
  <si>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</si>
  <si>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</si>
  <si>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</si>
  <si>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</si>
  <si>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</si>
  <si>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</si>
  <si>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</si>
  <si>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цена за единицу товара (работы, услуги), руб.</t>
  </si>
  <si>
    <t>Цена за единицу товара (работы, услуги) с учетом применения коэффициента (индекса), руб.</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</si>
  <si>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</si>
  <si>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</si>
  <si>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</si>
  <si>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</si>
  <si>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</si>
  <si>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</si>
  <si>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В соответствии с извещением об осуществлении закупки</t>
  </si>
  <si>
    <t>Используемый метод определения НМЦК с обоснованием</t>
  </si>
  <si>
    <t>НМЦК, руб.</t>
  </si>
  <si>
    <t>Дата подготовки обоснования НМЦК</t>
  </si>
  <si>
    <t>Итого, руб.</t>
  </si>
  <si>
    <t>Стоимость товара (работы, услуги), руб.</t>
  </si>
  <si>
    <t>1, 2, 3</t>
  </si>
  <si>
    <t>1</t>
  </si>
  <si>
    <t>2</t>
  </si>
  <si>
    <t>3</t>
  </si>
  <si>
    <t>Сетевой фильтр 3 м</t>
  </si>
  <si>
    <t>Жесткий диск</t>
  </si>
  <si>
    <t>Оперативная память DDR3</t>
  </si>
  <si>
    <t>Оперативная память DDR4</t>
  </si>
  <si>
    <t>Комплект (клавиатура+мышь)</t>
  </si>
  <si>
    <t>Батарейки в ИБП</t>
  </si>
  <si>
    <t>Кабель удлинитель USB 3.0</t>
  </si>
  <si>
    <t>Батарейка 2032</t>
  </si>
  <si>
    <t xml:space="preserve">Блок питания </t>
  </si>
  <si>
    <t>SSD-накопитель</t>
  </si>
  <si>
    <t>https://www.regard.ru/product/392103/kabel-udlinitelnyy-usb-30-a-m-a-f-2m-acd-acd-u3aaf-20l</t>
  </si>
  <si>
    <t>https://www.citilink.ru/product/kabel-udlinitel-usb3-0-ningbo-usb-a-m-usb-a-f-1-8m-blister-841863/</t>
  </si>
  <si>
    <t>https://www.citilink.ru/product/setevoi-filtr-ippon-bk252-16-5m-6-rozetok-belyi-korobka-1192705/</t>
  </si>
  <si>
    <t>https://www.citilink.ru/product/cr2032-batareika-gp-lithium-1-sht-558942/</t>
  </si>
  <si>
    <t>https://www.dns-shop.ru/product/d125bed60c703330/blok-pitania-aerocool-vx-plus-500w-vx-500-plus/</t>
  </si>
  <si>
    <t>https://www.citilink.ru/product/zhestkii-disk-wd-s-sata-iii-8tb-wd84purz-purple-5640rpm-128mb-3-5-1829611/</t>
  </si>
  <si>
    <t>https://www.regard.ru/product/8055/operativnaya-pamyat-4gb-ddr-iii-1600mhz-netac-ntbsd3p16sp-04</t>
  </si>
  <si>
    <t>https://www.dns-shop.ru/product/d972c4fbace53330/operativnaa-pamat-amd-radeon-r7-performance-series-r744g2606u1s-u-4-gb/</t>
  </si>
  <si>
    <t>https://www.regard.ru/product/286945/operativnaya-pamyat-4gb-ddr4-2666mhz-amd-r744g2606u1s-uo-oem</t>
  </si>
  <si>
    <t>https://www.regard.ru/product/21381/akkumulyatornaya-batareya-cbr-cbt-gp1270-f1</t>
  </si>
  <si>
    <t>https://www.dns-shop.ru/product/9307669aaec78a5a/kabel-5bites-usb-32-gen1-type-a---usb-32-gen1-type-a/</t>
  </si>
  <si>
    <t>https://www.regard.ru/product/358410/setevoy-filtr-ippon-bk212-16-white</t>
  </si>
  <si>
    <t>https://www.dns-shop.ru/product/2c950aef71263330/setevoj-filtr-power-cube-spg51-16b-belyj/</t>
  </si>
  <si>
    <t>https://www.regard.ru/product/144641/batareyka-gp-cr2032-lithium-1-sht</t>
  </si>
  <si>
    <t>https://www.dns-shop.ru/product/43ebedde94523120/batarejka-litievaa-gp-cr2032/</t>
  </si>
  <si>
    <t>https://www.citilink.ru/product/komplekt-klaviatura-mysh-oklick-630m-usb-provodnoi-chernyi-1091260/</t>
  </si>
  <si>
    <t>https://www.regard.ru/product/329791/klaviatura-mysh-cbr-kb-set-710</t>
  </si>
  <si>
    <t>https://www.dns-shop.ru/product/f25123d179ae3330/klaviaturamys-provodnaa-defender-dakota-c-270-cernyj/</t>
  </si>
  <si>
    <t>https://www.citilink.ru/product/blok-pitaniya-aerocool-eco-550-550vt-120mm-retail-1184523/?text=%D0%91%D0%BB%D0%BE%D0%BA+%D0%BF%D0%B8%D1%82%D0%B0%D0%BD%D0%B8%D1%8F+Aerocool+ECO-550%2C+550%D0%92%D1%82%2C+120%D0%BC%D0%BC%2C+retail</t>
  </si>
  <si>
    <t>https://www.regard.ru/product/288954/blok-pitaniya-500w-aerocool-vx-500-plus</t>
  </si>
  <si>
    <t>https://www.citilink.ru/product/nakopitel-ssd-kingspec-sata-iii-256gb-p3-256-2-5-1740428/?text=SSD+%D0%BD%D0%B0%D0%BA%D0%BE%D0%BF%D0%B8%D1%82%D0%B5%D0%BB%D1%8C+KINGSPEC+P3-256+256%D0%93%D0%91%2C+2.5%22%2C+SATA+III%2C+SATA</t>
  </si>
  <si>
    <t>https://www.regard.ru/product/382726/nakopitel-ssd-240gb-apacer-as340x-ap240gas340xc-1</t>
  </si>
  <si>
    <t>https://www.dns-shop.ru/product/521cc13101153332/256-gb-25-sata-nakopitel-apacer-as350-panther-95db2a0p100c/</t>
  </si>
  <si>
    <t>https://www.regard.ru/product/384399/zhestkiy-disk-8tb-sata-iii-wd-purple-wd84purz</t>
  </si>
  <si>
    <t>https://www.dns-shop.ru/product/fd3e928e9d982ff1/8-tb-zestkij-disk-wd-purple-surveillance-wd84purz/</t>
  </si>
  <si>
    <t>https://www.citilink.ru/product/pamyat-ddr3-4gb-1600mhz-amd-r534g1601u1s-u-rtl-pc3-12800-cl11-dimm-240-1777111/?text=%D0%9C%D0%BE%D0%B4%D1%83%D0%BB%D1%8C+%D0%BF%D0%B0%D0%BC%D1%8F%D1%82%D0%B8+AMD+R534G1601U1S-U+DDR3+-+4%D0%93%D0%91+1600%2C+DIMM%2C+Ret</t>
  </si>
  <si>
    <t>https://www.dns-shop.ru/product/fe0d9bf7ad803330/operativnaa-pamat-amd-radeon-r5-entertainment-series-r534g1601u1s-u-4-gb/</t>
  </si>
  <si>
    <t>https://www.citilink.ru/product/modul-pamyati-amd-radeon-r7-performance-series-r744g2606u1s-uo-ddr4-4g-333704/?text=%D0%9C%D0%BE%D0%B4%D1%83%D0%BB%D1%8C+%D0%BF%D0%B0%D0%BC%D1%8F%D1%82%D0%B8+AMD+Radeon+R7+Performance+Series+R744G2606U1S-U+DDR4+-+4%D0%93%D0</t>
  </si>
  <si>
    <t>https://www.citilink.ru/product/batareya-dlya-ibp-ippon-ip12-7-12v-7ach-669056/</t>
  </si>
  <si>
    <t>https://www.dns-shop.ru/product/2d7ae5f77c403332/akkumulatornaa-batarea-dla-ibp-dexp-power-eg-1272/</t>
  </si>
  <si>
    <t>Комплект батареек аккумуляторных АА 2700Mah (2шт.)</t>
  </si>
  <si>
    <t>https://www.citilink.ru/product/aa-akkumulyator-gp-270aahc-2-sht-2700mach-558956/</t>
  </si>
  <si>
    <t>https://www.regard.ru/product/144714/akkumulyator-gp-aa-nimh-2700mah-2-sht</t>
  </si>
  <si>
    <t>https://www.dns-shop.ru/product/b71b562ddff4526f/akkumulator-gp-270aahc-2decrc2-2700-mac/</t>
  </si>
  <si>
    <t>Поставка компьютерного оборудования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</si>
</sst>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theme="1"/>
      <name val="Segoe UI Light"/>
      <family val="2"/>
      <charset val="204"/>
    </font>
  </fonts>
  <fills count="5">
    <fill>
      <patternFill patternType="none"/>
    </fill>
    <fill>
      <patternFill patternType="gray125"/>
    </fill>
    <fill>
      <patternFill patternType="solid">
        <fgColor theme="0" tint="-4.9989318521683403E-2"/>
        <bgColor indexed="64"/>
      </patternFill>
    </fill>
    <fill>
      <patternFill patternType="solid">
        <fgColor theme="6" tint="0.39997558519241921"/>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7">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4" fontId="1" fillId="0" borderId="6" xfId="0" applyNumberFormat="1" applyFont="1" applyFill="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0" fontId="1" fillId="0" borderId="1" xfId="0" applyFont="1" applyBorder="1" applyAlignment="1" applyProtection="1">
      <alignment horizontal="center" vertical="top" wrapText="1"/>
    </xf>
    <xf numFmtId="4" fontId="1" fillId="0" borderId="1" xfId="0" applyNumberFormat="1" applyFont="1" applyBorder="1" applyAlignment="1" applyProtection="1">
      <alignment horizontal="center" vertical="top"/>
    </xf>
    <xf numFmtId="0" fontId="1" fillId="2" borderId="6" xfId="0" applyFont="1" applyFill="1" applyBorder="1" applyAlignment="1" applyProtection="1">
      <alignment horizontal="center" vertical="top" wrapText="1"/>
    </xf>
    <xf numFmtId="4" fontId="1" fillId="0" borderId="1" xfId="0" applyNumberFormat="1" applyFont="1" applyBorder="1" applyAlignment="1" applyProtection="1">
      <alignment horizontal="center" vertical="top" wrapText="1"/>
    </xf>
    <xf numFmtId="4" fontId="1" fillId="0" borderId="1"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2" borderId="1" xfId="0" applyNumberFormat="1" applyFont="1" applyFill="1" applyBorder="1" applyAlignment="1" applyProtection="1">
      <alignment horizontal="left" vertical="top" wrapText="1"/>
    </xf>
    <xf numFmtId="49" fontId="1" fillId="0" borderId="8" xfId="0" applyNumberFormat="1" applyFont="1" applyFill="1" applyBorder="1" applyAlignment="1" applyProtection="1">
      <alignment horizontal="left" vertical="top" wrapText="1"/>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left" vertical="top" wrapText="1"/>
    </xf>
    <xf numFmtId="0" fontId="1" fillId="2" borderId="8" xfId="0" applyFont="1" applyFill="1" applyBorder="1" applyAlignment="1" applyProtection="1">
      <alignment horizontal="left" vertical="top" wrapText="1"/>
    </xf>
    <xf numFmtId="49" fontId="1" fillId="3" borderId="9" xfId="0" applyNumberFormat="1" applyFont="1" applyFill="1" applyBorder="1" applyAlignment="1" applyProtection="1">
      <alignment horizontal="left" vertical="top" wrapText="1"/>
      <protection locked="0"/>
    </xf>
    <xf numFmtId="0" fontId="1" fillId="3" borderId="6" xfId="0" applyFont="1" applyFill="1" applyBorder="1" applyAlignment="1" applyProtection="1">
      <alignment horizontal="center" vertical="top" wrapText="1"/>
      <protection locked="0"/>
    </xf>
    <xf numFmtId="4" fontId="1" fillId="3" borderId="6" xfId="0" applyNumberFormat="1" applyFont="1" applyFill="1" applyBorder="1" applyAlignment="1" applyProtection="1">
      <alignment horizontal="center" vertical="top" wrapText="1"/>
      <protection locked="0"/>
    </xf>
    <xf numFmtId="49" fontId="1" fillId="3" borderId="7" xfId="0" applyNumberFormat="1" applyFont="1" applyFill="1" applyBorder="1" applyAlignment="1" applyProtection="1">
      <alignment horizontal="center" vertical="top"/>
      <protection locked="0"/>
    </xf>
    <xf numFmtId="0" fontId="1" fillId="3" borderId="1" xfId="0" applyNumberFormat="1" applyFont="1" applyFill="1" applyBorder="1" applyAlignment="1" applyProtection="1">
      <alignment horizontal="center" vertical="top" wrapText="1"/>
      <protection locked="0"/>
    </xf>
    <xf numFmtId="4" fontId="1" fillId="3" borderId="1" xfId="0" applyNumberFormat="1"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top" wrapText="1"/>
    </xf>
    <xf numFmtId="0" fontId="1" fillId="3" borderId="6" xfId="0" applyNumberFormat="1" applyFont="1" applyFill="1" applyBorder="1" applyAlignment="1" applyProtection="1">
      <alignment horizontal="center" vertical="top" wrapText="1"/>
      <protection locked="0"/>
    </xf>
    <xf numFmtId="0" fontId="1" fillId="3" borderId="1" xfId="0" applyFont="1" applyFill="1" applyBorder="1" applyAlignment="1" applyProtection="1">
      <alignment horizontal="center" vertical="top" wrapText="1"/>
    </xf>
    <xf numFmtId="49" fontId="6" fillId="0" borderId="4" xfId="0" applyNumberFormat="1" applyFont="1" applyBorder="1" applyAlignment="1" applyProtection="1">
      <alignment horizontal="left" vertical="top" wrapText="1"/>
    </xf>
    <xf numFmtId="0" fontId="1" fillId="0" borderId="9" xfId="0" applyFont="1" applyFill="1" applyBorder="1" applyAlignment="1" applyProtection="1">
      <alignment horizontal="left" vertical="top" wrapText="1"/>
    </xf>
    <xf numFmtId="0" fontId="1" fillId="0" borderId="10" xfId="0" applyFont="1" applyFill="1" applyBorder="1" applyAlignment="1" applyProtection="1">
      <alignment horizontal="left" vertical="top" wrapText="1"/>
    </xf>
    <xf numFmtId="14" fontId="1" fillId="3" borderId="6" xfId="0" applyNumberFormat="1" applyFont="1" applyFill="1" applyBorder="1" applyAlignment="1" applyProtection="1">
      <alignment horizontal="left" vertical="top" wrapText="1"/>
      <protection locked="0"/>
    </xf>
    <xf numFmtId="4" fontId="1" fillId="0" borderId="3" xfId="0" applyNumberFormat="1" applyFont="1" applyFill="1" applyBorder="1" applyAlignment="1" applyProtection="1">
      <alignment horizontal="left" vertical="top" wrapText="1"/>
    </xf>
    <xf numFmtId="4" fontId="1" fillId="0" borderId="4" xfId="0" applyNumberFormat="1" applyFont="1" applyFill="1" applyBorder="1" applyAlignment="1" applyProtection="1">
      <alignment horizontal="left" vertical="top" wrapText="1"/>
    </xf>
    <xf numFmtId="4" fontId="1" fillId="0"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3" borderId="1" xfId="0" applyNumberFormat="1" applyFont="1" applyFill="1" applyBorder="1" applyAlignment="1" applyProtection="1">
      <alignment horizontal="left" vertical="top" wrapText="1"/>
      <protection locked="0"/>
    </xf>
    <xf numFmtId="49" fontId="3" fillId="3" borderId="1" xfId="0" applyNumberFormat="1" applyFont="1" applyFill="1" applyBorder="1" applyAlignment="1" applyProtection="1">
      <alignment horizontal="left" vertical="top" wrapText="1"/>
      <protection locked="0"/>
    </xf>
    <xf numFmtId="0" fontId="3" fillId="0" borderId="1" xfId="0" applyNumberFormat="1" applyFont="1" applyFill="1" applyBorder="1" applyAlignment="1" applyProtection="1">
      <alignment horizontal="left" vertical="top" wrapText="1"/>
    </xf>
    <xf numFmtId="49" fontId="3" fillId="0" borderId="1" xfId="0" applyNumberFormat="1" applyFont="1" applyFill="1" applyBorder="1" applyAlignment="1" applyProtection="1">
      <alignment horizontal="left" vertical="top" wrapText="1"/>
    </xf>
    <xf numFmtId="49" fontId="1" fillId="0"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2" fillId="2" borderId="8" xfId="0" applyFont="1" applyFill="1" applyBorder="1" applyAlignment="1" applyProtection="1">
      <alignment horizontal="center" vertical="top" wrapText="1"/>
    </xf>
    <xf numFmtId="0" fontId="2" fillId="2" borderId="10"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8"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xf numFmtId="4" fontId="1" fillId="0" borderId="1" xfId="0" applyNumberFormat="1" applyFont="1" applyFill="1" applyBorder="1" applyAlignment="1" applyProtection="1">
      <alignment horizontal="center" vertical="center" wrapText="1"/>
    </xf>
    <xf numFmtId="164" fontId="1" fillId="0" borderId="1" xfId="0" applyNumberFormat="1" applyFont="1" applyFill="1" applyBorder="1" applyAlignment="1" applyProtection="1">
      <alignment horizontal="center" vertical="center" wrapText="1"/>
    </xf>
    <xf numFmtId="0" fontId="1" fillId="0" borderId="2"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1" fillId="0" borderId="6" xfId="0" applyFont="1" applyFill="1" applyBorder="1" applyAlignment="1" applyProtection="1">
      <alignment horizontal="center" vertical="top" wrapText="1"/>
    </xf>
    <xf numFmtId="0" fontId="1" fillId="0" borderId="2" xfId="0" applyNumberFormat="1" applyFont="1" applyFill="1" applyBorder="1" applyAlignment="1" applyProtection="1">
      <alignment horizontal="center" vertical="top" wrapText="1"/>
    </xf>
    <xf numFmtId="0" fontId="1" fillId="0" borderId="13"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0" fontId="1" fillId="2" borderId="9" xfId="0" applyFont="1" applyFill="1" applyBorder="1" applyAlignment="1" applyProtection="1">
      <alignment horizontal="center" vertical="top" wrapText="1"/>
    </xf>
    <xf numFmtId="0" fontId="1" fillId="2" borderId="10" xfId="0" applyFont="1" applyFill="1" applyBorder="1" applyAlignment="1" applyProtection="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loginov\Downloads\&#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t="str">
            <v/>
          </cell>
          <cell r="C2" t="str">
            <v/>
          </cell>
          <cell r="D2" t="str">
            <v>десять</v>
          </cell>
          <cell r="E2" t="str">
            <v/>
          </cell>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F14"/>
  <sheetViews>
    <sheetView tabSelected="1" view="pageBreakPreview" zoomScale="85" zoomScaleNormal="85" zoomScaleSheetLayoutView="85" workbookViewId="0">
      <selection activeCell="B5" sqref="B5:F5"/>
    </sheetView>
  </sheetViews>
  <sheetFormatPr defaultRowHeight="17.25" x14ac:dyDescent="0.25"/>
  <cols>
    <col min="1" max="1" width="48" style="20" customWidth="1"/>
    <col min="2" max="2" width="28.5703125" style="20" customWidth="1"/>
    <col min="3" max="3" width="25.85546875" style="20" customWidth="1"/>
    <col min="4" max="4" width="11.42578125" style="20" customWidth="1"/>
    <col min="5" max="5" width="15.42578125" style="20" customWidth="1"/>
    <col min="6" max="6" width="25.42578125" style="20" customWidth="1"/>
    <col min="7" max="16384" width="9.140625" style="20"/>
  </cols>
  <sheetData>
    <row r="1" spans="1:6" ht="17.25" customHeight="1" x14ac:dyDescent="0.25">
      <c r="E1" s="43"/>
      <c r="F1" s="43"/>
    </row>
    <row r="3" spans="1:6" x14ac:dyDescent="0.25">
      <c r="A3" s="44" t="s">
        <v>33</v>
      </c>
      <c r="B3" s="44"/>
      <c r="C3" s="44"/>
      <c r="D3" s="44"/>
      <c r="E3" s="44"/>
      <c r="F3" s="44"/>
    </row>
    <row r="4" spans="1:6" ht="17.25" customHeight="1" x14ac:dyDescent="0.25">
      <c r="A4" s="50" t="s">
        <v>32</v>
      </c>
      <c r="B4" s="50"/>
      <c r="C4" s="50"/>
      <c r="D4" s="50"/>
      <c r="E4" s="50"/>
      <c r="F4" s="50"/>
    </row>
    <row r="5" spans="1:6" ht="57" customHeight="1" x14ac:dyDescent="0.25">
      <c r="A5" s="21" t="s">
        <v>25</v>
      </c>
      <c r="B5" s="45" t="s">
        <v>89</v>
      </c>
      <c r="C5" s="46"/>
      <c r="D5" s="46"/>
      <c r="E5" s="46"/>
      <c r="F5" s="46"/>
    </row>
    <row r="6" spans="1:6" ht="57" customHeight="1" x14ac:dyDescent="0.25">
      <c r="A6" s="21" t="s">
        <v>0</v>
      </c>
      <c r="B6" s="47" t="s">
        <v>35</v>
      </c>
      <c r="C6" s="48"/>
      <c r="D6" s="48"/>
      <c r="E6" s="48"/>
      <c r="F6" s="48"/>
    </row>
    <row r="7" spans="1:6" ht="57" customHeight="1" x14ac:dyDescent="0.25">
      <c r="A7" s="25" t="s">
        <v>36</v>
      </c>
      <c r="B7" s="49" t="s">
        <v>2</v>
      </c>
      <c r="C7" s="49"/>
      <c r="D7" s="49"/>
      <c r="E7" s="49"/>
      <c r="F7" s="49"/>
    </row>
    <row r="8" spans="1:6" ht="36.75" customHeight="1" x14ac:dyDescent="0.25">
      <c r="A8" s="25" t="s">
        <v>37</v>
      </c>
      <c r="B8" s="40">
        <f>'Прил. 1'!K20</f>
        <v>60194.000000000007</v>
      </c>
      <c r="C8" s="41"/>
      <c r="D8" s="41"/>
      <c r="E8" s="41"/>
      <c r="F8" s="42"/>
    </row>
    <row r="9" spans="1:6" ht="21" customHeight="1" x14ac:dyDescent="0.25">
      <c r="A9" s="26" t="str">
        <f>IF(A4="начальной (максимальной) цены контракта (НМЦК)","Расчет НМЦК","Расчет НЦЕ, НСЦЕ")</f>
        <v>Расчет НМЦК</v>
      </c>
      <c r="B9" s="22" t="s">
        <v>3</v>
      </c>
      <c r="C9" s="27" t="s">
        <v>41</v>
      </c>
      <c r="D9" s="37" t="str">
        <f>IF(A4="начальной (максимальной) цены контракта (НМЦК)","к обоснованию НМЦК","к обоснованию НЦЕ, НСЦЕ")</f>
        <v>к обоснованию НМЦК</v>
      </c>
      <c r="E9" s="37"/>
      <c r="F9" s="38"/>
    </row>
    <row r="10" spans="1:6" ht="21" customHeight="1" x14ac:dyDescent="0.25">
      <c r="A10" s="25" t="s">
        <v>38</v>
      </c>
      <c r="B10" s="39">
        <v>44879</v>
      </c>
      <c r="C10" s="39"/>
      <c r="D10" s="39"/>
      <c r="E10" s="39"/>
      <c r="F10" s="39"/>
    </row>
    <row r="11" spans="1:6" ht="48.75" customHeight="1" x14ac:dyDescent="0.25">
      <c r="A11" s="36"/>
      <c r="B11" s="36"/>
      <c r="C11" s="36"/>
      <c r="D11" s="36"/>
      <c r="E11" s="36"/>
      <c r="F11" s="36"/>
    </row>
    <row r="13" spans="1:6" ht="18" customHeight="1" x14ac:dyDescent="0.25"/>
    <row r="14" spans="1:6" ht="18" customHeight="1" x14ac:dyDescent="0.25"/>
  </sheetData>
  <sheetProtection password="CC4B" sheet="1" objects="1" scenarios="1" formatColumns="0" formatRows="0" selectLockedCells="1"/>
  <mergeCells count="10">
    <mergeCell ref="A11:F11"/>
    <mergeCell ref="D9:F9"/>
    <mergeCell ref="B10:F10"/>
    <mergeCell ref="B8:F8"/>
    <mergeCell ref="E1:F1"/>
    <mergeCell ref="A3:F3"/>
    <mergeCell ref="B5:F5"/>
    <mergeCell ref="B6:F6"/>
    <mergeCell ref="B7:F7"/>
    <mergeCell ref="A4:F4"/>
  </mergeCells>
  <dataValidations xWindow="1131" yWindow="33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formula1>0</formula1>
      <formula2>10000000000</formula2>
    </dataValidation>
    <dataValidation allowBlank="1" showInputMessage="1" showErrorMessage="1" promptTitle="ВНИМАНИЕ!" prompt="Данная ячейки не заполняется." sqref="A5:A10"/>
    <dataValidation allowBlank="1" showInputMessage="1" showErrorMessage="1" promptTitle="ВНИМАНИЕ!" prompt="Данная ячейка не заполняется." sqref="B6:F7 B9 D9"/>
    <dataValidation allowBlank="1" showInputMessage="1" showErrorMessage="1" promptTitle="ВНИМАНИЕ!" prompt="В ячейке необходимо указать предмет муниципального контракта (контракта)." sqref="B5:F5"/>
    <dataValidation allowBlank="1" showInputMessage="1" showErrorMessage="1" promptTitle="ВНИМАНИЕ!" prompt="В ячейке необходимо указать номера приложений к обоснованию." sqref="C9"/>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131" yWindow="336" count="1">
        <x14:dataValidation type="list" allowBlank="1" showInputMessage="1" showErrorMessage="1" promptTitle="ВНИМАНИЕ!" prompt="В ячейке можно выбрать значение только из справочника.">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K20"/>
  <sheetViews>
    <sheetView view="pageBreakPreview" zoomScale="85" zoomScaleNormal="85" zoomScaleSheetLayoutView="85" workbookViewId="0">
      <selection activeCell="F18" sqref="F18"/>
    </sheetView>
  </sheetViews>
  <sheetFormatPr defaultRowHeight="17.25" x14ac:dyDescent="0.25"/>
  <cols>
    <col min="1" max="1" width="6" style="1" bestFit="1" customWidth="1"/>
    <col min="2" max="2" width="37.140625" style="1" customWidth="1"/>
    <col min="3" max="3" width="14.140625" style="1" bestFit="1" customWidth="1"/>
    <col min="4" max="4" width="19" style="1" customWidth="1"/>
    <col min="5" max="8" width="18.28515625" style="1" customWidth="1"/>
    <col min="9" max="9" width="15" style="1" customWidth="1"/>
    <col min="10" max="11" width="18.7109375" style="1" customWidth="1"/>
    <col min="12" max="16384" width="9.140625" style="3"/>
  </cols>
  <sheetData>
    <row r="1" spans="1:11" x14ac:dyDescent="0.25">
      <c r="J1" s="2" t="s">
        <v>4</v>
      </c>
      <c r="K1" s="30" t="s">
        <v>42</v>
      </c>
    </row>
    <row r="2" spans="1:11" x14ac:dyDescent="0.25">
      <c r="J2" s="55" t="s">
        <v>1</v>
      </c>
      <c r="K2" s="55"/>
    </row>
    <row r="3" spans="1:11" ht="15.75" customHeight="1" x14ac:dyDescent="0.25">
      <c r="J3" s="4"/>
    </row>
    <row r="4" spans="1:11" ht="20.25" customHeight="1" x14ac:dyDescent="0.25">
      <c r="A4" s="56" t="str">
        <f>IF('Обоснование НМЦК'!A4="начальной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56"/>
      <c r="C4" s="56"/>
      <c r="D4" s="56"/>
      <c r="E4" s="56"/>
      <c r="F4" s="56"/>
      <c r="G4" s="56"/>
      <c r="H4" s="56"/>
      <c r="I4" s="56"/>
      <c r="J4" s="56"/>
      <c r="K4" s="56"/>
    </row>
    <row r="5" spans="1:11" s="8" customFormat="1" ht="12" customHeight="1" x14ac:dyDescent="0.25">
      <c r="A5" s="5"/>
      <c r="B5" s="6"/>
      <c r="C5" s="7"/>
      <c r="D5" s="5"/>
      <c r="E5" s="5"/>
      <c r="F5" s="5"/>
      <c r="G5" s="5"/>
      <c r="H5" s="5"/>
      <c r="I5" s="5"/>
      <c r="J5" s="5"/>
      <c r="K5" s="5"/>
    </row>
    <row r="6" spans="1:11" s="8" customFormat="1" ht="38.25" customHeight="1" x14ac:dyDescent="0.25">
      <c r="A6" s="57" t="s">
        <v>5</v>
      </c>
      <c r="B6" s="57" t="s">
        <v>6</v>
      </c>
      <c r="C6" s="57" t="s">
        <v>7</v>
      </c>
      <c r="D6" s="57" t="str">
        <f>IF('Обоснование НМЦК'!A4="начальной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57" t="s">
        <v>8</v>
      </c>
      <c r="F6" s="57"/>
      <c r="G6" s="57"/>
      <c r="H6" s="57"/>
      <c r="I6" s="53" t="s">
        <v>23</v>
      </c>
      <c r="J6" s="57" t="s">
        <v>9</v>
      </c>
      <c r="K6" s="57" t="s">
        <v>40</v>
      </c>
    </row>
    <row r="7" spans="1:11" s="8" customFormat="1" ht="72.75" customHeight="1" x14ac:dyDescent="0.25">
      <c r="A7" s="57"/>
      <c r="B7" s="57"/>
      <c r="C7" s="57"/>
      <c r="D7" s="57"/>
      <c r="E7" s="9" t="str">
        <f>IF('Прил. 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9" t="str">
        <f>IF(E7="запрос поставщикам (подрядчикам, исполнителям)","запрос в ЕИС","запрос поставщикам (подрядчикам, исполнителям)")</f>
        <v>запрос в ЕИС</v>
      </c>
      <c r="G7" s="9" t="str">
        <f>IF(H7="общедоступные источники","реестр контрактов","общедоступные источники")</f>
        <v>реестр контрактов</v>
      </c>
      <c r="H7" s="9" t="str">
        <f>IF('Прил. 3'!A4="Определение ценовой информации, полученной из общедоступных источников","общедоступные источники","реестр контрактов")</f>
        <v>общедоступные источники</v>
      </c>
      <c r="I7" s="54"/>
      <c r="J7" s="57"/>
      <c r="K7" s="57"/>
    </row>
    <row r="8" spans="1:11" s="8" customFormat="1" x14ac:dyDescent="0.25">
      <c r="A8" s="9">
        <v>1</v>
      </c>
      <c r="B8" s="9">
        <v>2</v>
      </c>
      <c r="C8" s="9">
        <v>3</v>
      </c>
      <c r="D8" s="9">
        <v>4</v>
      </c>
      <c r="E8" s="9">
        <v>5</v>
      </c>
      <c r="F8" s="9">
        <v>6</v>
      </c>
      <c r="G8" s="9">
        <v>7</v>
      </c>
      <c r="H8" s="9">
        <v>8</v>
      </c>
      <c r="I8" s="9">
        <v>9</v>
      </c>
      <c r="J8" s="9">
        <v>10</v>
      </c>
      <c r="K8" s="9">
        <v>11</v>
      </c>
    </row>
    <row r="9" spans="1:11" s="8" customFormat="1" ht="25.5" customHeight="1" x14ac:dyDescent="0.25">
      <c r="A9" s="33">
        <v>1</v>
      </c>
      <c r="B9" s="34" t="s">
        <v>51</v>
      </c>
      <c r="C9" s="28" t="s">
        <v>26</v>
      </c>
      <c r="D9" s="29">
        <v>10</v>
      </c>
      <c r="E9" s="11">
        <f>'Прил. 2'!I11</f>
        <v>333.33</v>
      </c>
      <c r="F9" s="11"/>
      <c r="G9" s="11"/>
      <c r="H9" s="11">
        <f>'Прил. 3'!I9</f>
        <v>333.33</v>
      </c>
      <c r="I9" s="12">
        <f t="shared" ref="I9:I17" si="0">STDEVA(E9:H9)/J9*100</f>
        <v>0</v>
      </c>
      <c r="J9" s="13">
        <f t="shared" ref="J9:J17" si="1">ROUND(AVERAGE(E9:H9),2)</f>
        <v>333.33</v>
      </c>
      <c r="K9" s="13">
        <f>D9*J9</f>
        <v>3333.2999999999997</v>
      </c>
    </row>
    <row r="10" spans="1:11" s="8" customFormat="1" ht="25.5" customHeight="1" x14ac:dyDescent="0.25">
      <c r="A10" s="35">
        <v>2</v>
      </c>
      <c r="B10" s="34" t="s">
        <v>45</v>
      </c>
      <c r="C10" s="28" t="s">
        <v>26</v>
      </c>
      <c r="D10" s="29">
        <v>2</v>
      </c>
      <c r="E10" s="11">
        <f>'Прил. 2'!I12</f>
        <v>549.66999999999996</v>
      </c>
      <c r="F10" s="11"/>
      <c r="G10" s="11"/>
      <c r="H10" s="11">
        <f>'Прил. 3'!I12</f>
        <v>549.66999999999996</v>
      </c>
      <c r="I10" s="12">
        <f t="shared" si="0"/>
        <v>0</v>
      </c>
      <c r="J10" s="13">
        <f t="shared" si="1"/>
        <v>549.66999999999996</v>
      </c>
      <c r="K10" s="13">
        <f>ROUND((D10*J10),2)</f>
        <v>1099.3399999999999</v>
      </c>
    </row>
    <row r="11" spans="1:11" s="8" customFormat="1" ht="25.5" customHeight="1" x14ac:dyDescent="0.25">
      <c r="A11" s="33">
        <v>3</v>
      </c>
      <c r="B11" s="34" t="s">
        <v>52</v>
      </c>
      <c r="C11" s="28" t="s">
        <v>26</v>
      </c>
      <c r="D11" s="29">
        <v>10</v>
      </c>
      <c r="E11" s="11">
        <f>'Прил. 2'!I13</f>
        <v>159.66999999999999</v>
      </c>
      <c r="F11" s="11"/>
      <c r="G11" s="11"/>
      <c r="H11" s="11">
        <f>'Прил. 3'!I15</f>
        <v>159.66999999999999</v>
      </c>
      <c r="I11" s="12">
        <f t="shared" si="0"/>
        <v>0</v>
      </c>
      <c r="J11" s="13">
        <f t="shared" si="1"/>
        <v>159.66999999999999</v>
      </c>
      <c r="K11" s="13">
        <f>ROUND((D11*J11),2)</f>
        <v>1596.7</v>
      </c>
    </row>
    <row r="12" spans="1:11" s="8" customFormat="1" ht="25.5" customHeight="1" x14ac:dyDescent="0.25">
      <c r="A12" s="35">
        <v>4</v>
      </c>
      <c r="B12" s="34" t="s">
        <v>49</v>
      </c>
      <c r="C12" s="28" t="s">
        <v>26</v>
      </c>
      <c r="D12" s="29">
        <v>2</v>
      </c>
      <c r="E12" s="11">
        <f>'Прил. 2'!I14</f>
        <v>706</v>
      </c>
      <c r="F12" s="11"/>
      <c r="G12" s="11"/>
      <c r="H12" s="11">
        <f>'Прил. 3'!I18</f>
        <v>706</v>
      </c>
      <c r="I12" s="12">
        <f t="shared" si="0"/>
        <v>0</v>
      </c>
      <c r="J12" s="13">
        <f t="shared" si="1"/>
        <v>706</v>
      </c>
      <c r="K12" s="13">
        <f t="shared" ref="K12:K19" si="2">ROUND((D12*J12),2)</f>
        <v>1412</v>
      </c>
    </row>
    <row r="13" spans="1:11" s="8" customFormat="1" ht="25.5" customHeight="1" x14ac:dyDescent="0.25">
      <c r="A13" s="33">
        <v>5</v>
      </c>
      <c r="B13" s="34" t="s">
        <v>53</v>
      </c>
      <c r="C13" s="28" t="s">
        <v>26</v>
      </c>
      <c r="D13" s="29">
        <v>1</v>
      </c>
      <c r="E13" s="11">
        <f>'Прил. 2'!I15</f>
        <v>2000</v>
      </c>
      <c r="F13" s="11"/>
      <c r="G13" s="11"/>
      <c r="H13" s="11">
        <f>'Прил. 3'!I21</f>
        <v>2000</v>
      </c>
      <c r="I13" s="12">
        <f t="shared" si="0"/>
        <v>0</v>
      </c>
      <c r="J13" s="13">
        <f t="shared" si="1"/>
        <v>2000</v>
      </c>
      <c r="K13" s="13">
        <f t="shared" si="2"/>
        <v>2000</v>
      </c>
    </row>
    <row r="14" spans="1:11" ht="25.5" customHeight="1" x14ac:dyDescent="0.25">
      <c r="A14" s="35">
        <v>6</v>
      </c>
      <c r="B14" s="34" t="s">
        <v>54</v>
      </c>
      <c r="C14" s="28" t="s">
        <v>26</v>
      </c>
      <c r="D14" s="29">
        <v>1</v>
      </c>
      <c r="E14" s="11">
        <f>'Прил. 2'!I16</f>
        <v>1759.67</v>
      </c>
      <c r="F14" s="11"/>
      <c r="G14" s="11"/>
      <c r="H14" s="11">
        <f>'Прил. 3'!I24</f>
        <v>1759.67</v>
      </c>
      <c r="I14" s="12">
        <f t="shared" si="0"/>
        <v>0</v>
      </c>
      <c r="J14" s="13">
        <f t="shared" si="1"/>
        <v>1759.67</v>
      </c>
      <c r="K14" s="13">
        <f t="shared" si="2"/>
        <v>1759.67</v>
      </c>
    </row>
    <row r="15" spans="1:11" ht="25.5" customHeight="1" x14ac:dyDescent="0.25">
      <c r="A15" s="33">
        <v>7</v>
      </c>
      <c r="B15" s="34" t="s">
        <v>46</v>
      </c>
      <c r="C15" s="28" t="s">
        <v>26</v>
      </c>
      <c r="D15" s="29">
        <v>2</v>
      </c>
      <c r="E15" s="11">
        <f>'Прил. 2'!I17</f>
        <v>19326.330000000002</v>
      </c>
      <c r="F15" s="11"/>
      <c r="G15" s="11"/>
      <c r="H15" s="11">
        <f>'Прил. 3'!I27</f>
        <v>19326.330000000002</v>
      </c>
      <c r="I15" s="12">
        <f t="shared" si="0"/>
        <v>0</v>
      </c>
      <c r="J15" s="13">
        <f t="shared" si="1"/>
        <v>19326.330000000002</v>
      </c>
      <c r="K15" s="13">
        <f t="shared" si="2"/>
        <v>38652.660000000003</v>
      </c>
    </row>
    <row r="16" spans="1:11" ht="25.5" customHeight="1" x14ac:dyDescent="0.25">
      <c r="A16" s="35">
        <v>8</v>
      </c>
      <c r="B16" s="34" t="s">
        <v>47</v>
      </c>
      <c r="C16" s="28" t="s">
        <v>26</v>
      </c>
      <c r="D16" s="29">
        <v>1</v>
      </c>
      <c r="E16" s="11">
        <f>'Прил. 2'!I18</f>
        <v>919.67</v>
      </c>
      <c r="F16" s="11"/>
      <c r="G16" s="11"/>
      <c r="H16" s="11">
        <f>'Прил. 3'!I30</f>
        <v>919.67</v>
      </c>
      <c r="I16" s="12">
        <f t="shared" si="0"/>
        <v>0</v>
      </c>
      <c r="J16" s="13">
        <f t="shared" si="1"/>
        <v>919.67</v>
      </c>
      <c r="K16" s="13">
        <f t="shared" si="2"/>
        <v>919.67</v>
      </c>
    </row>
    <row r="17" spans="1:11" ht="25.5" customHeight="1" x14ac:dyDescent="0.25">
      <c r="A17" s="33">
        <v>9</v>
      </c>
      <c r="B17" s="34" t="s">
        <v>48</v>
      </c>
      <c r="C17" s="28" t="s">
        <v>26</v>
      </c>
      <c r="D17" s="29">
        <v>1</v>
      </c>
      <c r="E17" s="11">
        <f>'Прил. 2'!I19</f>
        <v>1030</v>
      </c>
      <c r="F17" s="11"/>
      <c r="G17" s="11"/>
      <c r="H17" s="11">
        <f>'Прил. 3'!I33</f>
        <v>1030</v>
      </c>
      <c r="I17" s="12">
        <f t="shared" si="0"/>
        <v>0</v>
      </c>
      <c r="J17" s="13">
        <f t="shared" si="1"/>
        <v>1030</v>
      </c>
      <c r="K17" s="13">
        <f t="shared" si="2"/>
        <v>1030</v>
      </c>
    </row>
    <row r="18" spans="1:11" ht="25.5" customHeight="1" x14ac:dyDescent="0.25">
      <c r="A18" s="35">
        <v>10</v>
      </c>
      <c r="B18" s="34" t="s">
        <v>50</v>
      </c>
      <c r="C18" s="28" t="s">
        <v>26</v>
      </c>
      <c r="D18" s="29">
        <v>5</v>
      </c>
      <c r="E18" s="11">
        <f>'Прил. 2'!I20</f>
        <v>1186.33</v>
      </c>
      <c r="F18" s="11"/>
      <c r="G18" s="11"/>
      <c r="H18" s="11">
        <f>'Прил. 3'!I36</f>
        <v>1186.33</v>
      </c>
      <c r="I18" s="12">
        <f t="shared" ref="I18:I19" si="3">STDEVA(E18:H18)/J18*100</f>
        <v>0</v>
      </c>
      <c r="J18" s="13">
        <f t="shared" ref="J18:J19" si="4">ROUND(AVERAGE(E18:H18),2)</f>
        <v>1186.33</v>
      </c>
      <c r="K18" s="13">
        <f t="shared" si="2"/>
        <v>5931.65</v>
      </c>
    </row>
    <row r="19" spans="1:11" ht="42" customHeight="1" x14ac:dyDescent="0.25">
      <c r="A19" s="35">
        <v>11</v>
      </c>
      <c r="B19" s="28" t="s">
        <v>85</v>
      </c>
      <c r="C19" s="28" t="s">
        <v>26</v>
      </c>
      <c r="D19" s="29">
        <v>3</v>
      </c>
      <c r="E19" s="11">
        <f>'Прил. 2'!I21</f>
        <v>819.67</v>
      </c>
      <c r="F19" s="11"/>
      <c r="G19" s="11"/>
      <c r="H19" s="11">
        <f>'Прил. 3'!I39</f>
        <v>819.67</v>
      </c>
      <c r="I19" s="12">
        <f t="shared" si="3"/>
        <v>0</v>
      </c>
      <c r="J19" s="13">
        <f t="shared" si="4"/>
        <v>819.67</v>
      </c>
      <c r="K19" s="13">
        <f t="shared" si="2"/>
        <v>2459.0100000000002</v>
      </c>
    </row>
    <row r="20" spans="1:11" ht="57" customHeight="1" x14ac:dyDescent="0.25">
      <c r="I20" s="51" t="s">
        <v>39</v>
      </c>
      <c r="J20" s="52"/>
      <c r="K20" s="15">
        <f>K9+K10+K11+K12+K13+K14+K15+K16+K17+K18+K19</f>
        <v>60194.000000000007</v>
      </c>
    </row>
  </sheetData>
  <sheetProtection formatColumns="0" formatRows="0" insertRows="0" deleteRows="0" selectLockedCells="1" sort="0" autoFilter="0"/>
  <mergeCells count="11">
    <mergeCell ref="I20:J20"/>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19">
      <formula1>0</formula1>
      <formula2>1000000000</formula2>
    </dataValidation>
  </dataValidations>
  <pageMargins left="0.7" right="0.7" top="0.75" bottom="0.75" header="0.3" footer="0.3"/>
  <pageSetup paperSize="9" scale="65" orientation="landscape" r:id="rId1"/>
  <ignoredErrors>
    <ignoredError sqref="I9:J17 I18:J18 I19:J19" formulaRange="1"/>
    <ignoredError sqref="H11"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I21"/>
  <sheetViews>
    <sheetView view="pageBreakPreview" topLeftCell="A8" zoomScale="85" zoomScaleNormal="85" zoomScaleSheetLayoutView="85" workbookViewId="0">
      <selection activeCell="C22" sqref="C22"/>
    </sheetView>
  </sheetViews>
  <sheetFormatPr defaultRowHeight="17.25" x14ac:dyDescent="0.25"/>
  <cols>
    <col min="1" max="1" width="6.42578125" style="1" customWidth="1"/>
    <col min="2" max="2" width="21.7109375" style="1" customWidth="1"/>
    <col min="3" max="3" width="18.28515625" style="1" customWidth="1"/>
    <col min="4" max="4" width="21.7109375" style="1" customWidth="1"/>
    <col min="5" max="5" width="18.28515625" style="1" customWidth="1"/>
    <col min="6" max="6" width="21.7109375" style="1" customWidth="1"/>
    <col min="7" max="7" width="18.28515625" style="1" customWidth="1"/>
    <col min="8" max="8" width="15" style="1" customWidth="1"/>
    <col min="9" max="9" width="18.7109375" style="1" customWidth="1"/>
    <col min="10" max="16384" width="9.140625" style="3"/>
  </cols>
  <sheetData>
    <row r="1" spans="1:9" x14ac:dyDescent="0.25">
      <c r="G1" s="58" t="s">
        <v>4</v>
      </c>
      <c r="H1" s="58"/>
      <c r="I1" s="30" t="s">
        <v>43</v>
      </c>
    </row>
    <row r="2" spans="1:9" x14ac:dyDescent="0.25">
      <c r="H2" s="55" t="s">
        <v>1</v>
      </c>
      <c r="I2" s="55"/>
    </row>
    <row r="3" spans="1:9" ht="15.75" customHeight="1" x14ac:dyDescent="0.25">
      <c r="I3" s="4"/>
    </row>
    <row r="4" spans="1:9" ht="20.25" customHeight="1" x14ac:dyDescent="0.25">
      <c r="A4" s="61" t="s">
        <v>30</v>
      </c>
      <c r="B4" s="62"/>
      <c r="C4" s="62"/>
      <c r="D4" s="62"/>
      <c r="E4" s="62"/>
      <c r="F4" s="62"/>
      <c r="G4" s="62"/>
      <c r="H4" s="62"/>
      <c r="I4" s="62"/>
    </row>
    <row r="5" spans="1:9" s="8" customFormat="1" ht="12" customHeight="1" x14ac:dyDescent="0.25">
      <c r="A5" s="5"/>
      <c r="B5" s="5"/>
      <c r="C5" s="5"/>
      <c r="D5" s="5"/>
      <c r="E5" s="5"/>
      <c r="F5" s="5"/>
      <c r="G5" s="5"/>
      <c r="H5" s="5"/>
      <c r="I5" s="5"/>
    </row>
    <row r="6" spans="1:9" s="8" customFormat="1" ht="39" customHeight="1" x14ac:dyDescent="0.25">
      <c r="A6" s="57" t="s">
        <v>10</v>
      </c>
      <c r="B6" s="53" t="s">
        <v>11</v>
      </c>
      <c r="C6" s="53"/>
      <c r="D6" s="57"/>
      <c r="E6" s="57"/>
      <c r="F6" s="57"/>
      <c r="G6" s="57"/>
      <c r="H6" s="53" t="s">
        <v>23</v>
      </c>
      <c r="I6" s="57" t="s">
        <v>22</v>
      </c>
    </row>
    <row r="7" spans="1:9" s="8" customFormat="1" ht="21" customHeight="1" x14ac:dyDescent="0.25">
      <c r="A7" s="63"/>
      <c r="B7" s="64" t="s">
        <v>12</v>
      </c>
      <c r="C7" s="65"/>
      <c r="D7" s="64" t="s">
        <v>13</v>
      </c>
      <c r="E7" s="65"/>
      <c r="F7" s="64" t="s">
        <v>14</v>
      </c>
      <c r="G7" s="65"/>
      <c r="H7" s="66"/>
      <c r="I7" s="57"/>
    </row>
    <row r="8" spans="1:9" s="8" customFormat="1" ht="21.75" customHeight="1" x14ac:dyDescent="0.25">
      <c r="A8" s="63"/>
      <c r="B8" s="59" t="s">
        <v>15</v>
      </c>
      <c r="C8" s="60"/>
      <c r="D8" s="59" t="s">
        <v>15</v>
      </c>
      <c r="E8" s="60"/>
      <c r="F8" s="59" t="s">
        <v>15</v>
      </c>
      <c r="G8" s="60"/>
      <c r="H8" s="66"/>
      <c r="I8" s="57"/>
    </row>
    <row r="9" spans="1:9" s="8" customFormat="1" ht="69" customHeight="1" x14ac:dyDescent="0.25">
      <c r="A9" s="57"/>
      <c r="B9" s="16" t="s">
        <v>16</v>
      </c>
      <c r="C9" s="16" t="s">
        <v>17</v>
      </c>
      <c r="D9" s="16" t="s">
        <v>16</v>
      </c>
      <c r="E9" s="16" t="s">
        <v>17</v>
      </c>
      <c r="F9" s="16" t="s">
        <v>16</v>
      </c>
      <c r="G9" s="16" t="s">
        <v>17</v>
      </c>
      <c r="H9" s="54"/>
      <c r="I9" s="57"/>
    </row>
    <row r="10" spans="1:9" s="8" customFormat="1" x14ac:dyDescent="0.25">
      <c r="A10" s="9">
        <v>1</v>
      </c>
      <c r="B10" s="9">
        <v>2</v>
      </c>
      <c r="C10" s="9">
        <v>3</v>
      </c>
      <c r="D10" s="9">
        <v>4</v>
      </c>
      <c r="E10" s="9">
        <v>5</v>
      </c>
      <c r="F10" s="9">
        <v>6</v>
      </c>
      <c r="G10" s="9">
        <v>7</v>
      </c>
      <c r="H10" s="9">
        <v>8</v>
      </c>
      <c r="I10" s="9">
        <v>9</v>
      </c>
    </row>
    <row r="11" spans="1:9" s="8" customFormat="1" ht="33" customHeight="1" x14ac:dyDescent="0.25">
      <c r="A11" s="10">
        <v>1</v>
      </c>
      <c r="B11" s="19" t="s">
        <v>51</v>
      </c>
      <c r="C11" s="29">
        <v>340</v>
      </c>
      <c r="D11" s="19" t="str">
        <f>B11</f>
        <v>Кабель удлинитель USB 3.0</v>
      </c>
      <c r="E11" s="29">
        <v>310</v>
      </c>
      <c r="F11" s="19" t="str">
        <f>B11</f>
        <v>Кабель удлинитель USB 3.0</v>
      </c>
      <c r="G11" s="29">
        <v>350</v>
      </c>
      <c r="H11" s="12">
        <f t="shared" ref="H11:H20" si="0">STDEVA(C11,E11,G11)/I11*100</f>
        <v>6.2450604490028878</v>
      </c>
      <c r="I11" s="13">
        <f>ROUND(AVERAGE(C11,E11,G11),2)</f>
        <v>333.33</v>
      </c>
    </row>
    <row r="12" spans="1:9" s="8" customFormat="1" ht="33" customHeight="1" x14ac:dyDescent="0.25">
      <c r="A12" s="14">
        <v>2</v>
      </c>
      <c r="B12" s="19" t="s">
        <v>45</v>
      </c>
      <c r="C12" s="29">
        <v>450</v>
      </c>
      <c r="D12" s="19" t="str">
        <f t="shared" ref="D12:D21" si="1">B12</f>
        <v>Сетевой фильтр 3 м</v>
      </c>
      <c r="E12" s="29">
        <v>500</v>
      </c>
      <c r="F12" s="19" t="str">
        <f t="shared" ref="F12:F21" si="2">B12</f>
        <v>Сетевой фильтр 3 м</v>
      </c>
      <c r="G12" s="29">
        <v>699</v>
      </c>
      <c r="H12" s="12">
        <f t="shared" si="0"/>
        <v>23.963589796268217</v>
      </c>
      <c r="I12" s="13">
        <f t="shared" ref="I12:I20" si="3">ROUND(AVERAGE(C12,E12,G12),2)</f>
        <v>549.66999999999996</v>
      </c>
    </row>
    <row r="13" spans="1:9" s="8" customFormat="1" ht="33" customHeight="1" x14ac:dyDescent="0.25">
      <c r="A13" s="10">
        <v>3</v>
      </c>
      <c r="B13" s="19" t="s">
        <v>52</v>
      </c>
      <c r="C13" s="29">
        <v>140</v>
      </c>
      <c r="D13" s="19" t="str">
        <f t="shared" si="1"/>
        <v>Батарейка 2032</v>
      </c>
      <c r="E13" s="29">
        <v>140</v>
      </c>
      <c r="F13" s="19" t="str">
        <f t="shared" si="2"/>
        <v>Батарейка 2032</v>
      </c>
      <c r="G13" s="29">
        <v>199</v>
      </c>
      <c r="H13" s="12">
        <f t="shared" si="0"/>
        <v>21.33379212262038</v>
      </c>
      <c r="I13" s="13">
        <f t="shared" si="3"/>
        <v>159.66999999999999</v>
      </c>
    </row>
    <row r="14" spans="1:9" s="8" customFormat="1" ht="33" customHeight="1" x14ac:dyDescent="0.25">
      <c r="A14" s="14">
        <v>4</v>
      </c>
      <c r="B14" s="19" t="s">
        <v>49</v>
      </c>
      <c r="C14" s="29">
        <v>649</v>
      </c>
      <c r="D14" s="19" t="str">
        <f t="shared" si="1"/>
        <v>Комплект (клавиатура+мышь)</v>
      </c>
      <c r="E14" s="29">
        <v>670</v>
      </c>
      <c r="F14" s="19" t="str">
        <f t="shared" si="2"/>
        <v>Комплект (клавиатура+мышь)</v>
      </c>
      <c r="G14" s="29">
        <v>799</v>
      </c>
      <c r="H14" s="12">
        <f t="shared" si="0"/>
        <v>11.504520994912932</v>
      </c>
      <c r="I14" s="13">
        <f t="shared" si="3"/>
        <v>706</v>
      </c>
    </row>
    <row r="15" spans="1:9" s="8" customFormat="1" ht="33" customHeight="1" x14ac:dyDescent="0.25">
      <c r="A15" s="10">
        <v>5</v>
      </c>
      <c r="B15" s="19" t="s">
        <v>53</v>
      </c>
      <c r="C15" s="29">
        <v>1840</v>
      </c>
      <c r="D15" s="19" t="str">
        <f t="shared" si="1"/>
        <v xml:space="preserve">Блок питания </v>
      </c>
      <c r="E15" s="29">
        <v>2210</v>
      </c>
      <c r="F15" s="19" t="str">
        <f t="shared" si="2"/>
        <v xml:space="preserve">Блок питания </v>
      </c>
      <c r="G15" s="29">
        <v>1950</v>
      </c>
      <c r="H15" s="12">
        <f t="shared" si="0"/>
        <v>9.5</v>
      </c>
      <c r="I15" s="13">
        <f t="shared" si="3"/>
        <v>2000</v>
      </c>
    </row>
    <row r="16" spans="1:9" ht="33" customHeight="1" x14ac:dyDescent="0.25">
      <c r="A16" s="14">
        <v>6</v>
      </c>
      <c r="B16" s="19" t="s">
        <v>54</v>
      </c>
      <c r="C16" s="29">
        <v>1290</v>
      </c>
      <c r="D16" s="19" t="str">
        <f t="shared" si="1"/>
        <v>SSD-накопитель</v>
      </c>
      <c r="E16" s="29">
        <v>1890</v>
      </c>
      <c r="F16" s="19" t="str">
        <f t="shared" si="2"/>
        <v>SSD-накопитель</v>
      </c>
      <c r="G16" s="29">
        <v>2099</v>
      </c>
      <c r="H16" s="12">
        <f t="shared" si="0"/>
        <v>23.865427899707925</v>
      </c>
      <c r="I16" s="13">
        <f t="shared" si="3"/>
        <v>1759.67</v>
      </c>
    </row>
    <row r="17" spans="1:9" ht="33" customHeight="1" x14ac:dyDescent="0.25">
      <c r="A17" s="10">
        <v>7</v>
      </c>
      <c r="B17" s="19" t="s">
        <v>46</v>
      </c>
      <c r="C17" s="29">
        <v>18990</v>
      </c>
      <c r="D17" s="19" t="str">
        <f t="shared" si="1"/>
        <v>Жесткий диск</v>
      </c>
      <c r="E17" s="29">
        <v>18990</v>
      </c>
      <c r="F17" s="19" t="str">
        <f t="shared" si="2"/>
        <v>Жесткий диск</v>
      </c>
      <c r="G17" s="29">
        <v>19999</v>
      </c>
      <c r="H17" s="12">
        <f t="shared" si="0"/>
        <v>3.0142630370708372</v>
      </c>
      <c r="I17" s="13">
        <f t="shared" si="3"/>
        <v>19326.330000000002</v>
      </c>
    </row>
    <row r="18" spans="1:9" ht="33" customHeight="1" x14ac:dyDescent="0.25">
      <c r="A18" s="14">
        <v>8</v>
      </c>
      <c r="B18" s="19" t="s">
        <v>47</v>
      </c>
      <c r="C18" s="29">
        <v>790</v>
      </c>
      <c r="D18" s="19" t="str">
        <f t="shared" si="1"/>
        <v>Оперативная память DDR3</v>
      </c>
      <c r="E18" s="29">
        <v>970</v>
      </c>
      <c r="F18" s="19" t="str">
        <f t="shared" si="2"/>
        <v>Оперативная память DDR3</v>
      </c>
      <c r="G18" s="29">
        <v>999</v>
      </c>
      <c r="H18" s="12">
        <f t="shared" si="0"/>
        <v>12.311689064312334</v>
      </c>
      <c r="I18" s="13">
        <f t="shared" si="3"/>
        <v>919.67</v>
      </c>
    </row>
    <row r="19" spans="1:9" ht="33" customHeight="1" x14ac:dyDescent="0.25">
      <c r="A19" s="10">
        <v>9</v>
      </c>
      <c r="B19" s="19" t="s">
        <v>48</v>
      </c>
      <c r="C19" s="29">
        <v>990</v>
      </c>
      <c r="D19" s="19" t="str">
        <f t="shared" si="1"/>
        <v>Оперативная память DDR4</v>
      </c>
      <c r="E19" s="29">
        <v>1150</v>
      </c>
      <c r="F19" s="19" t="str">
        <f t="shared" si="2"/>
        <v>Оперативная память DDR4</v>
      </c>
      <c r="G19" s="29">
        <v>950</v>
      </c>
      <c r="H19" s="12">
        <f t="shared" si="0"/>
        <v>10.27476237306637</v>
      </c>
      <c r="I19" s="13">
        <f t="shared" si="3"/>
        <v>1030</v>
      </c>
    </row>
    <row r="20" spans="1:9" ht="33" customHeight="1" x14ac:dyDescent="0.25">
      <c r="A20" s="14">
        <v>10</v>
      </c>
      <c r="B20" s="19" t="s">
        <v>50</v>
      </c>
      <c r="C20" s="29">
        <v>1290</v>
      </c>
      <c r="D20" s="19" t="str">
        <f t="shared" si="1"/>
        <v>Батарейки в ИБП</v>
      </c>
      <c r="E20" s="29">
        <v>1370</v>
      </c>
      <c r="F20" s="19" t="str">
        <f t="shared" si="2"/>
        <v>Батарейки в ИБП</v>
      </c>
      <c r="G20" s="29">
        <v>899</v>
      </c>
      <c r="H20" s="12">
        <f t="shared" si="0"/>
        <v>21.244713134108217</v>
      </c>
      <c r="I20" s="17">
        <f t="shared" si="3"/>
        <v>1186.33</v>
      </c>
    </row>
    <row r="21" spans="1:9" ht="56.25" customHeight="1" x14ac:dyDescent="0.25">
      <c r="A21" s="14">
        <v>16</v>
      </c>
      <c r="B21" s="19" t="str">
        <f>'Прил. 1'!B19</f>
        <v>Комплект батареек аккумуляторных АА 2700Mah (2шт.)</v>
      </c>
      <c r="C21" s="29">
        <v>699</v>
      </c>
      <c r="D21" s="19" t="str">
        <f t="shared" si="1"/>
        <v>Комплект батареек аккумуляторных АА 2700Mah (2шт.)</v>
      </c>
      <c r="E21" s="29">
        <v>910</v>
      </c>
      <c r="F21" s="19" t="str">
        <f t="shared" si="2"/>
        <v>Комплект батареек аккумуляторных АА 2700Mah (2шт.)</v>
      </c>
      <c r="G21" s="29">
        <v>850</v>
      </c>
      <c r="H21" s="12">
        <f t="shared" ref="H21" si="4">STDEVA(C21,E21,G21)/I21*100</f>
        <v>13.264039964990939</v>
      </c>
      <c r="I21" s="17">
        <f t="shared" ref="I21" si="5">ROUND(AVERAGE(C21,E21,G21),2)</f>
        <v>819.67</v>
      </c>
    </row>
  </sheetData>
  <sheetProtection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G11:G21 E11:E21 C11:C21">
      <formula1>0</formula1>
      <formula2>1000000000</formula2>
    </dataValidation>
  </dataValidations>
  <pageMargins left="0.7" right="0.7" top="0.75" bottom="0.75" header="0.3" footer="0.3"/>
  <pageSetup paperSize="9" scale="78"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J94"/>
  <sheetViews>
    <sheetView view="pageBreakPreview" topLeftCell="A10" zoomScale="85" zoomScaleNormal="85" zoomScaleSheetLayoutView="85" workbookViewId="0">
      <selection activeCell="F15" sqref="F15"/>
    </sheetView>
  </sheetViews>
  <sheetFormatPr defaultRowHeight="17.25" x14ac:dyDescent="0.25"/>
  <cols>
    <col min="1" max="1" width="6.42578125" style="1" customWidth="1"/>
    <col min="2" max="2" width="31.85546875" style="1" customWidth="1"/>
    <col min="3" max="3" width="36.85546875" style="1" customWidth="1"/>
    <col min="4" max="4" width="18.140625" style="1" customWidth="1"/>
    <col min="5" max="5" width="21.85546875" style="1" customWidth="1"/>
    <col min="6" max="7" width="18" style="1" customWidth="1"/>
    <col min="8" max="8" width="19.85546875" style="1" customWidth="1"/>
    <col min="9" max="9" width="16.140625" style="3" customWidth="1"/>
    <col min="10" max="10" width="16.28515625" style="3" customWidth="1"/>
    <col min="11" max="16384" width="9.140625" style="3"/>
  </cols>
  <sheetData>
    <row r="1" spans="1:10" x14ac:dyDescent="0.25">
      <c r="H1" s="58" t="s">
        <v>4</v>
      </c>
      <c r="I1" s="58"/>
      <c r="J1" s="30" t="s">
        <v>44</v>
      </c>
    </row>
    <row r="2" spans="1:10" x14ac:dyDescent="0.25">
      <c r="I2" s="55" t="s">
        <v>1</v>
      </c>
      <c r="J2" s="55"/>
    </row>
    <row r="3" spans="1:10" ht="15.75" customHeight="1" x14ac:dyDescent="0.25"/>
    <row r="4" spans="1:10" ht="20.25" customHeight="1" x14ac:dyDescent="0.25">
      <c r="A4" s="62" t="s">
        <v>24</v>
      </c>
      <c r="B4" s="62"/>
      <c r="C4" s="62"/>
      <c r="D4" s="62"/>
      <c r="E4" s="62"/>
      <c r="F4" s="62"/>
      <c r="G4" s="62"/>
      <c r="H4" s="62"/>
      <c r="I4" s="62"/>
      <c r="J4" s="62"/>
    </row>
    <row r="5" spans="1:10" s="8" customFormat="1" ht="12" customHeight="1" x14ac:dyDescent="0.25">
      <c r="A5" s="5"/>
      <c r="B5" s="5"/>
      <c r="C5" s="5"/>
      <c r="D5" s="5"/>
      <c r="E5" s="5"/>
      <c r="F5" s="5"/>
      <c r="G5" s="5"/>
      <c r="H5" s="5"/>
    </row>
    <row r="6" spans="1:10" s="8" customFormat="1" ht="38.25" customHeight="1" x14ac:dyDescent="0.25">
      <c r="A6" s="53" t="s">
        <v>10</v>
      </c>
      <c r="B6" s="63"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75"/>
      <c r="D6" s="76"/>
      <c r="E6" s="57" t="s">
        <v>18</v>
      </c>
      <c r="F6" s="57"/>
      <c r="G6" s="57"/>
      <c r="H6" s="57" t="s">
        <v>28</v>
      </c>
      <c r="I6" s="57" t="s">
        <v>22</v>
      </c>
      <c r="J6" s="57" t="s">
        <v>23</v>
      </c>
    </row>
    <row r="7" spans="1:10" s="8" customFormat="1" ht="92.25" customHeight="1" x14ac:dyDescent="0.25">
      <c r="A7" s="54"/>
      <c r="B7" s="9" t="s">
        <v>16</v>
      </c>
      <c r="C7" s="9"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9" t="s">
        <v>27</v>
      </c>
      <c r="E7" s="9" t="s">
        <v>19</v>
      </c>
      <c r="F7" s="9" t="s">
        <v>20</v>
      </c>
      <c r="G7" s="9" t="s">
        <v>21</v>
      </c>
      <c r="H7" s="57"/>
      <c r="I7" s="57"/>
      <c r="J7" s="57"/>
    </row>
    <row r="8" spans="1:10" s="8" customFormat="1" x14ac:dyDescent="0.25">
      <c r="A8" s="16">
        <v>1</v>
      </c>
      <c r="B8" s="9">
        <v>2</v>
      </c>
      <c r="C8" s="9">
        <v>3</v>
      </c>
      <c r="D8" s="9">
        <v>4</v>
      </c>
      <c r="E8" s="9">
        <v>5</v>
      </c>
      <c r="F8" s="9">
        <v>6</v>
      </c>
      <c r="G8" s="9">
        <v>7</v>
      </c>
      <c r="H8" s="9">
        <v>8</v>
      </c>
      <c r="I8" s="9">
        <v>9</v>
      </c>
      <c r="J8" s="9">
        <v>10</v>
      </c>
    </row>
    <row r="9" spans="1:10" s="8" customFormat="1" ht="16.5" customHeight="1" x14ac:dyDescent="0.25">
      <c r="A9" s="69">
        <v>1</v>
      </c>
      <c r="B9" s="72" t="s">
        <v>51</v>
      </c>
      <c r="C9" s="31" t="s">
        <v>56</v>
      </c>
      <c r="D9" s="32">
        <v>340</v>
      </c>
      <c r="E9" s="31"/>
      <c r="F9" s="31"/>
      <c r="G9" s="31"/>
      <c r="H9" s="18">
        <f t="shared" ref="H9:H38" si="0">D9</f>
        <v>340</v>
      </c>
      <c r="I9" s="67">
        <f>ROUND(AVERAGE(H9:H11),2)</f>
        <v>333.33</v>
      </c>
      <c r="J9" s="68">
        <f>STDEVA(H9:H11)/I9*100</f>
        <v>6.2450604490028878</v>
      </c>
    </row>
    <row r="10" spans="1:10" s="8" customFormat="1" ht="16.5" customHeight="1" x14ac:dyDescent="0.25">
      <c r="A10" s="70"/>
      <c r="B10" s="73"/>
      <c r="C10" s="31" t="s">
        <v>55</v>
      </c>
      <c r="D10" s="32">
        <v>310</v>
      </c>
      <c r="E10" s="31"/>
      <c r="F10" s="31"/>
      <c r="G10" s="31"/>
      <c r="H10" s="18">
        <f t="shared" si="0"/>
        <v>310</v>
      </c>
      <c r="I10" s="67"/>
      <c r="J10" s="68"/>
    </row>
    <row r="11" spans="1:10" s="8" customFormat="1" ht="16.5" customHeight="1" x14ac:dyDescent="0.25">
      <c r="A11" s="71"/>
      <c r="B11" s="74"/>
      <c r="C11" s="31" t="s">
        <v>65</v>
      </c>
      <c r="D11" s="32">
        <v>350</v>
      </c>
      <c r="E11" s="31"/>
      <c r="F11" s="31"/>
      <c r="G11" s="31"/>
      <c r="H11" s="18">
        <f t="shared" si="0"/>
        <v>350</v>
      </c>
      <c r="I11" s="67"/>
      <c r="J11" s="68"/>
    </row>
    <row r="12" spans="1:10" s="8" customFormat="1" ht="16.5" customHeight="1" x14ac:dyDescent="0.25">
      <c r="A12" s="69">
        <v>2</v>
      </c>
      <c r="B12" s="72" t="s">
        <v>45</v>
      </c>
      <c r="C12" s="31" t="s">
        <v>57</v>
      </c>
      <c r="D12" s="32">
        <v>450</v>
      </c>
      <c r="E12" s="31"/>
      <c r="F12" s="31"/>
      <c r="G12" s="31"/>
      <c r="H12" s="18">
        <f t="shared" si="0"/>
        <v>450</v>
      </c>
      <c r="I12" s="67">
        <f>ROUND(AVERAGE(H12:H14),2)</f>
        <v>549.66999999999996</v>
      </c>
      <c r="J12" s="68">
        <f>STDEVA(H12:H14)/I12*100</f>
        <v>23.963589796268217</v>
      </c>
    </row>
    <row r="13" spans="1:10" s="8" customFormat="1" ht="16.5" customHeight="1" x14ac:dyDescent="0.25">
      <c r="A13" s="70"/>
      <c r="B13" s="73"/>
      <c r="C13" s="31" t="s">
        <v>66</v>
      </c>
      <c r="D13" s="32">
        <v>500</v>
      </c>
      <c r="E13" s="31"/>
      <c r="F13" s="31"/>
      <c r="G13" s="31"/>
      <c r="H13" s="18">
        <f t="shared" si="0"/>
        <v>500</v>
      </c>
      <c r="I13" s="67"/>
      <c r="J13" s="68"/>
    </row>
    <row r="14" spans="1:10" s="8" customFormat="1" ht="16.5" customHeight="1" x14ac:dyDescent="0.25">
      <c r="A14" s="71"/>
      <c r="B14" s="74"/>
      <c r="C14" s="31" t="s">
        <v>67</v>
      </c>
      <c r="D14" s="32">
        <v>699</v>
      </c>
      <c r="E14" s="31"/>
      <c r="F14" s="31"/>
      <c r="G14" s="31"/>
      <c r="H14" s="18">
        <f t="shared" si="0"/>
        <v>699</v>
      </c>
      <c r="I14" s="67"/>
      <c r="J14" s="68"/>
    </row>
    <row r="15" spans="1:10" ht="16.5" customHeight="1" x14ac:dyDescent="0.25">
      <c r="A15" s="69">
        <v>3</v>
      </c>
      <c r="B15" s="72" t="s">
        <v>52</v>
      </c>
      <c r="C15" s="31" t="s">
        <v>58</v>
      </c>
      <c r="D15" s="32">
        <v>140</v>
      </c>
      <c r="E15" s="31"/>
      <c r="F15" s="31"/>
      <c r="G15" s="31"/>
      <c r="H15" s="18">
        <f t="shared" si="0"/>
        <v>140</v>
      </c>
      <c r="I15" s="67">
        <f>ROUND(AVERAGE(H15:H17),2)</f>
        <v>159.66999999999999</v>
      </c>
      <c r="J15" s="68">
        <f>STDEVA(H15:H17)/I15*100</f>
        <v>21.33379212262038</v>
      </c>
    </row>
    <row r="16" spans="1:10" ht="16.5" customHeight="1" x14ac:dyDescent="0.25">
      <c r="A16" s="70"/>
      <c r="B16" s="73"/>
      <c r="C16" s="31" t="s">
        <v>68</v>
      </c>
      <c r="D16" s="32">
        <v>140</v>
      </c>
      <c r="E16" s="31"/>
      <c r="F16" s="31"/>
      <c r="G16" s="31"/>
      <c r="H16" s="18">
        <f t="shared" si="0"/>
        <v>140</v>
      </c>
      <c r="I16" s="67"/>
      <c r="J16" s="68"/>
    </row>
    <row r="17" spans="1:10" ht="16.5" customHeight="1" x14ac:dyDescent="0.25">
      <c r="A17" s="71"/>
      <c r="B17" s="74"/>
      <c r="C17" s="31" t="s">
        <v>69</v>
      </c>
      <c r="D17" s="32">
        <v>199</v>
      </c>
      <c r="E17" s="31"/>
      <c r="F17" s="31"/>
      <c r="G17" s="31"/>
      <c r="H17" s="18">
        <f t="shared" si="0"/>
        <v>199</v>
      </c>
      <c r="I17" s="67"/>
      <c r="J17" s="68"/>
    </row>
    <row r="18" spans="1:10" ht="16.5" customHeight="1" x14ac:dyDescent="0.25">
      <c r="A18" s="69">
        <v>4</v>
      </c>
      <c r="B18" s="72" t="s">
        <v>49</v>
      </c>
      <c r="C18" s="31" t="s">
        <v>70</v>
      </c>
      <c r="D18" s="32">
        <v>649</v>
      </c>
      <c r="E18" s="31"/>
      <c r="F18" s="31"/>
      <c r="G18" s="31"/>
      <c r="H18" s="18">
        <f t="shared" si="0"/>
        <v>649</v>
      </c>
      <c r="I18" s="67">
        <f>ROUND(AVERAGE(H18:H20),2)</f>
        <v>706</v>
      </c>
      <c r="J18" s="68">
        <f>STDEVA(H18:H20)/I18*100</f>
        <v>11.504520994912932</v>
      </c>
    </row>
    <row r="19" spans="1:10" ht="16.5" customHeight="1" x14ac:dyDescent="0.25">
      <c r="A19" s="70"/>
      <c r="B19" s="73"/>
      <c r="C19" s="31" t="s">
        <v>71</v>
      </c>
      <c r="D19" s="32">
        <v>670</v>
      </c>
      <c r="E19" s="31"/>
      <c r="F19" s="31"/>
      <c r="G19" s="31"/>
      <c r="H19" s="18">
        <f t="shared" si="0"/>
        <v>670</v>
      </c>
      <c r="I19" s="67"/>
      <c r="J19" s="68"/>
    </row>
    <row r="20" spans="1:10" ht="16.5" customHeight="1" x14ac:dyDescent="0.25">
      <c r="A20" s="71"/>
      <c r="B20" s="74"/>
      <c r="C20" s="31" t="s">
        <v>72</v>
      </c>
      <c r="D20" s="32">
        <v>799</v>
      </c>
      <c r="E20" s="31"/>
      <c r="F20" s="31"/>
      <c r="G20" s="31"/>
      <c r="H20" s="18">
        <f t="shared" si="0"/>
        <v>799</v>
      </c>
      <c r="I20" s="67"/>
      <c r="J20" s="68"/>
    </row>
    <row r="21" spans="1:10" ht="16.5" customHeight="1" x14ac:dyDescent="0.25">
      <c r="A21" s="69">
        <v>5</v>
      </c>
      <c r="B21" s="72" t="s">
        <v>53</v>
      </c>
      <c r="C21" s="31" t="s">
        <v>73</v>
      </c>
      <c r="D21" s="32">
        <v>1840</v>
      </c>
      <c r="E21" s="31"/>
      <c r="F21" s="31"/>
      <c r="G21" s="31"/>
      <c r="H21" s="18">
        <f t="shared" si="0"/>
        <v>1840</v>
      </c>
      <c r="I21" s="67">
        <f>ROUND(AVERAGE(H21:H23),2)</f>
        <v>2000</v>
      </c>
      <c r="J21" s="68">
        <f>STDEVA(H21:H23)/I21*100</f>
        <v>9.5</v>
      </c>
    </row>
    <row r="22" spans="1:10" ht="16.5" customHeight="1" x14ac:dyDescent="0.25">
      <c r="A22" s="70"/>
      <c r="B22" s="73"/>
      <c r="C22" s="31" t="s">
        <v>74</v>
      </c>
      <c r="D22" s="32">
        <v>2210</v>
      </c>
      <c r="E22" s="31"/>
      <c r="F22" s="31"/>
      <c r="G22" s="31"/>
      <c r="H22" s="18">
        <f t="shared" si="0"/>
        <v>2210</v>
      </c>
      <c r="I22" s="67"/>
      <c r="J22" s="68"/>
    </row>
    <row r="23" spans="1:10" ht="16.5" customHeight="1" x14ac:dyDescent="0.25">
      <c r="A23" s="71"/>
      <c r="B23" s="74"/>
      <c r="C23" s="31" t="s">
        <v>59</v>
      </c>
      <c r="D23" s="32">
        <v>1950</v>
      </c>
      <c r="E23" s="31"/>
      <c r="F23" s="31"/>
      <c r="G23" s="31"/>
      <c r="H23" s="18">
        <f t="shared" si="0"/>
        <v>1950</v>
      </c>
      <c r="I23" s="67"/>
      <c r="J23" s="68"/>
    </row>
    <row r="24" spans="1:10" ht="16.5" customHeight="1" x14ac:dyDescent="0.25">
      <c r="A24" s="69">
        <v>6</v>
      </c>
      <c r="B24" s="72" t="s">
        <v>54</v>
      </c>
      <c r="C24" s="31" t="s">
        <v>75</v>
      </c>
      <c r="D24" s="32">
        <v>1290</v>
      </c>
      <c r="E24" s="31"/>
      <c r="F24" s="31"/>
      <c r="G24" s="31"/>
      <c r="H24" s="18">
        <f t="shared" si="0"/>
        <v>1290</v>
      </c>
      <c r="I24" s="67">
        <f>ROUND(AVERAGE(H24:H26),2)</f>
        <v>1759.67</v>
      </c>
      <c r="J24" s="68">
        <f>STDEVA(H24:H26)/I24*100</f>
        <v>23.865427899707925</v>
      </c>
    </row>
    <row r="25" spans="1:10" ht="16.5" customHeight="1" x14ac:dyDescent="0.25">
      <c r="A25" s="70"/>
      <c r="B25" s="73"/>
      <c r="C25" s="31" t="s">
        <v>76</v>
      </c>
      <c r="D25" s="32">
        <v>1890</v>
      </c>
      <c r="E25" s="31"/>
      <c r="F25" s="31"/>
      <c r="G25" s="31"/>
      <c r="H25" s="18">
        <f t="shared" si="0"/>
        <v>1890</v>
      </c>
      <c r="I25" s="67"/>
      <c r="J25" s="68"/>
    </row>
    <row r="26" spans="1:10" ht="16.5" customHeight="1" x14ac:dyDescent="0.25">
      <c r="A26" s="71"/>
      <c r="B26" s="74"/>
      <c r="C26" s="31" t="s">
        <v>77</v>
      </c>
      <c r="D26" s="32">
        <v>2099</v>
      </c>
      <c r="E26" s="31"/>
      <c r="F26" s="31"/>
      <c r="G26" s="31"/>
      <c r="H26" s="18">
        <f t="shared" si="0"/>
        <v>2099</v>
      </c>
      <c r="I26" s="67"/>
      <c r="J26" s="68"/>
    </row>
    <row r="27" spans="1:10" ht="16.5" customHeight="1" x14ac:dyDescent="0.25">
      <c r="A27" s="69">
        <v>7</v>
      </c>
      <c r="B27" s="72" t="s">
        <v>46</v>
      </c>
      <c r="C27" s="31" t="s">
        <v>60</v>
      </c>
      <c r="D27" s="32">
        <v>18990</v>
      </c>
      <c r="E27" s="31"/>
      <c r="F27" s="31"/>
      <c r="G27" s="31"/>
      <c r="H27" s="18">
        <f t="shared" si="0"/>
        <v>18990</v>
      </c>
      <c r="I27" s="67">
        <f>ROUND(AVERAGE(H27:H29),2)</f>
        <v>19326.330000000002</v>
      </c>
      <c r="J27" s="68">
        <f>STDEVA(H27:H29)/I27*100</f>
        <v>3.0142630370708372</v>
      </c>
    </row>
    <row r="28" spans="1:10" ht="16.5" customHeight="1" x14ac:dyDescent="0.25">
      <c r="A28" s="70"/>
      <c r="B28" s="73"/>
      <c r="C28" s="31" t="s">
        <v>78</v>
      </c>
      <c r="D28" s="32">
        <v>18990</v>
      </c>
      <c r="E28" s="31"/>
      <c r="F28" s="31"/>
      <c r="G28" s="31"/>
      <c r="H28" s="18">
        <f t="shared" si="0"/>
        <v>18990</v>
      </c>
      <c r="I28" s="67"/>
      <c r="J28" s="68"/>
    </row>
    <row r="29" spans="1:10" ht="16.5" customHeight="1" x14ac:dyDescent="0.25">
      <c r="A29" s="71"/>
      <c r="B29" s="74"/>
      <c r="C29" s="31" t="s">
        <v>79</v>
      </c>
      <c r="D29" s="32">
        <v>19999</v>
      </c>
      <c r="E29" s="31"/>
      <c r="F29" s="31"/>
      <c r="G29" s="31"/>
      <c r="H29" s="18">
        <f t="shared" si="0"/>
        <v>19999</v>
      </c>
      <c r="I29" s="67"/>
      <c r="J29" s="68"/>
    </row>
    <row r="30" spans="1:10" ht="16.5" customHeight="1" x14ac:dyDescent="0.25">
      <c r="A30" s="69">
        <v>8</v>
      </c>
      <c r="B30" s="72" t="s">
        <v>47</v>
      </c>
      <c r="C30" s="31" t="s">
        <v>80</v>
      </c>
      <c r="D30" s="32">
        <v>790</v>
      </c>
      <c r="E30" s="31"/>
      <c r="F30" s="31"/>
      <c r="G30" s="31"/>
      <c r="H30" s="18">
        <f t="shared" si="0"/>
        <v>790</v>
      </c>
      <c r="I30" s="67">
        <f>ROUND(AVERAGE(H30:H32),2)</f>
        <v>919.67</v>
      </c>
      <c r="J30" s="68">
        <f>STDEVA(H30:H32)/I30*100</f>
        <v>12.311689064312334</v>
      </c>
    </row>
    <row r="31" spans="1:10" ht="16.5" customHeight="1" x14ac:dyDescent="0.25">
      <c r="A31" s="70"/>
      <c r="B31" s="73"/>
      <c r="C31" s="31" t="s">
        <v>61</v>
      </c>
      <c r="D31" s="32">
        <v>970</v>
      </c>
      <c r="E31" s="31"/>
      <c r="F31" s="31"/>
      <c r="G31" s="31"/>
      <c r="H31" s="18">
        <f t="shared" si="0"/>
        <v>970</v>
      </c>
      <c r="I31" s="67"/>
      <c r="J31" s="68"/>
    </row>
    <row r="32" spans="1:10" ht="16.5" customHeight="1" x14ac:dyDescent="0.25">
      <c r="A32" s="71"/>
      <c r="B32" s="74"/>
      <c r="C32" s="31" t="s">
        <v>81</v>
      </c>
      <c r="D32" s="32">
        <v>999</v>
      </c>
      <c r="E32" s="31"/>
      <c r="F32" s="31"/>
      <c r="G32" s="31"/>
      <c r="H32" s="18">
        <f t="shared" si="0"/>
        <v>999</v>
      </c>
      <c r="I32" s="67"/>
      <c r="J32" s="68"/>
    </row>
    <row r="33" spans="1:10" ht="16.5" customHeight="1" x14ac:dyDescent="0.25">
      <c r="A33" s="69">
        <v>9</v>
      </c>
      <c r="B33" s="72" t="s">
        <v>48</v>
      </c>
      <c r="C33" s="31" t="s">
        <v>82</v>
      </c>
      <c r="D33" s="32">
        <v>990</v>
      </c>
      <c r="E33" s="31"/>
      <c r="F33" s="31"/>
      <c r="G33" s="31"/>
      <c r="H33" s="18">
        <f t="shared" si="0"/>
        <v>990</v>
      </c>
      <c r="I33" s="67">
        <f>ROUND(AVERAGE(H33:H35),2)</f>
        <v>1030</v>
      </c>
      <c r="J33" s="68">
        <f>STDEVA(H33:H35)/I33*100</f>
        <v>10.27476237306637</v>
      </c>
    </row>
    <row r="34" spans="1:10" ht="16.5" customHeight="1" x14ac:dyDescent="0.25">
      <c r="A34" s="70"/>
      <c r="B34" s="73"/>
      <c r="C34" s="31" t="s">
        <v>63</v>
      </c>
      <c r="D34" s="32">
        <v>1150</v>
      </c>
      <c r="E34" s="31"/>
      <c r="F34" s="31"/>
      <c r="G34" s="31"/>
      <c r="H34" s="18">
        <f t="shared" si="0"/>
        <v>1150</v>
      </c>
      <c r="I34" s="67"/>
      <c r="J34" s="68"/>
    </row>
    <row r="35" spans="1:10" ht="16.5" customHeight="1" x14ac:dyDescent="0.25">
      <c r="A35" s="71"/>
      <c r="B35" s="74"/>
      <c r="C35" s="31" t="s">
        <v>62</v>
      </c>
      <c r="D35" s="32">
        <v>950</v>
      </c>
      <c r="E35" s="31"/>
      <c r="F35" s="31"/>
      <c r="G35" s="31"/>
      <c r="H35" s="18">
        <f t="shared" si="0"/>
        <v>950</v>
      </c>
      <c r="I35" s="67"/>
      <c r="J35" s="68"/>
    </row>
    <row r="36" spans="1:10" ht="16.5" customHeight="1" x14ac:dyDescent="0.25">
      <c r="A36" s="69">
        <v>10</v>
      </c>
      <c r="B36" s="72" t="s">
        <v>50</v>
      </c>
      <c r="C36" s="31" t="s">
        <v>83</v>
      </c>
      <c r="D36" s="32">
        <v>1290</v>
      </c>
      <c r="E36" s="31"/>
      <c r="F36" s="31"/>
      <c r="G36" s="31"/>
      <c r="H36" s="18">
        <f t="shared" si="0"/>
        <v>1290</v>
      </c>
      <c r="I36" s="67">
        <f>ROUND(AVERAGE(H36:H38),2)</f>
        <v>1186.33</v>
      </c>
      <c r="J36" s="68">
        <f>STDEVA(H36:H38)/I36*100</f>
        <v>21.244713134108217</v>
      </c>
    </row>
    <row r="37" spans="1:10" ht="16.5" customHeight="1" x14ac:dyDescent="0.25">
      <c r="A37" s="70"/>
      <c r="B37" s="73"/>
      <c r="C37" s="31" t="s">
        <v>64</v>
      </c>
      <c r="D37" s="32">
        <v>1370</v>
      </c>
      <c r="E37" s="31"/>
      <c r="F37" s="31"/>
      <c r="G37" s="31"/>
      <c r="H37" s="18">
        <f t="shared" si="0"/>
        <v>1370</v>
      </c>
      <c r="I37" s="67"/>
      <c r="J37" s="68"/>
    </row>
    <row r="38" spans="1:10" ht="23.25" customHeight="1" x14ac:dyDescent="0.25">
      <c r="A38" s="71"/>
      <c r="B38" s="74"/>
      <c r="C38" s="31" t="s">
        <v>84</v>
      </c>
      <c r="D38" s="32">
        <v>899</v>
      </c>
      <c r="E38" s="31"/>
      <c r="F38" s="31"/>
      <c r="G38" s="31"/>
      <c r="H38" s="18">
        <f t="shared" si="0"/>
        <v>899</v>
      </c>
      <c r="I38" s="67"/>
      <c r="J38" s="68"/>
    </row>
    <row r="39" spans="1:10" ht="23.25" customHeight="1" x14ac:dyDescent="0.25">
      <c r="A39" s="69">
        <v>16</v>
      </c>
      <c r="B39" s="72" t="str">
        <f>'Прил. 1'!B19</f>
        <v>Комплект батареек аккумуляторных АА 2700Mah (2шт.)</v>
      </c>
      <c r="C39" s="31" t="s">
        <v>86</v>
      </c>
      <c r="D39" s="32">
        <v>699</v>
      </c>
      <c r="E39" s="31"/>
      <c r="F39" s="31"/>
      <c r="G39" s="31"/>
      <c r="H39" s="18">
        <f t="shared" ref="H39:H41" si="1">D39</f>
        <v>699</v>
      </c>
      <c r="I39" s="67">
        <f>ROUND(AVERAGE(H39:H41),2)</f>
        <v>819.67</v>
      </c>
      <c r="J39" s="68">
        <f>STDEVA(H39:H41)/I39*100</f>
        <v>13.264039964990939</v>
      </c>
    </row>
    <row r="40" spans="1:10" ht="16.5" customHeight="1" x14ac:dyDescent="0.25">
      <c r="A40" s="70"/>
      <c r="B40" s="73"/>
      <c r="C40" s="31" t="s">
        <v>87</v>
      </c>
      <c r="D40" s="32">
        <v>910</v>
      </c>
      <c r="E40" s="31"/>
      <c r="F40" s="31"/>
      <c r="G40" s="31"/>
      <c r="H40" s="18">
        <f t="shared" si="1"/>
        <v>910</v>
      </c>
      <c r="I40" s="67"/>
      <c r="J40" s="68"/>
    </row>
    <row r="41" spans="1:10" ht="16.5" customHeight="1" x14ac:dyDescent="0.25">
      <c r="A41" s="71"/>
      <c r="B41" s="74"/>
      <c r="C41" s="31" t="s">
        <v>88</v>
      </c>
      <c r="D41" s="32">
        <v>850</v>
      </c>
      <c r="E41" s="31"/>
      <c r="F41" s="31"/>
      <c r="G41" s="31"/>
      <c r="H41" s="18">
        <f t="shared" si="1"/>
        <v>850</v>
      </c>
      <c r="I41" s="67"/>
      <c r="J41" s="68"/>
    </row>
    <row r="42" spans="1:10" ht="16.5" customHeight="1" x14ac:dyDescent="0.25"/>
    <row r="43" spans="1:10" ht="16.5" customHeight="1" x14ac:dyDescent="0.25"/>
    <row r="44" spans="1:10" ht="16.5" customHeight="1" x14ac:dyDescent="0.25"/>
    <row r="45" spans="1:10" ht="16.5" customHeight="1" x14ac:dyDescent="0.25"/>
    <row r="46" spans="1:10" ht="16.5" customHeight="1" x14ac:dyDescent="0.25"/>
    <row r="47" spans="1:10" ht="16.5" customHeight="1" x14ac:dyDescent="0.25"/>
    <row r="48" spans="1:10" ht="16.5" customHeight="1" x14ac:dyDescent="0.25"/>
    <row r="49" ht="16.5" customHeight="1" x14ac:dyDescent="0.25"/>
    <row r="50" ht="16.5" customHeight="1" x14ac:dyDescent="0.25"/>
    <row r="51" ht="16.5" customHeight="1" x14ac:dyDescent="0.25"/>
    <row r="52" ht="16.5" customHeight="1" x14ac:dyDescent="0.25"/>
    <row r="53" ht="16.5" customHeight="1" x14ac:dyDescent="0.25"/>
    <row r="54" ht="16.5" customHeight="1" x14ac:dyDescent="0.25"/>
    <row r="55" ht="16.5" customHeight="1" x14ac:dyDescent="0.25"/>
    <row r="56" ht="16.5" customHeight="1" x14ac:dyDescent="0.25"/>
    <row r="57" ht="16.5" customHeight="1" x14ac:dyDescent="0.25"/>
    <row r="58" ht="16.5" customHeight="1" x14ac:dyDescent="0.25"/>
    <row r="59" ht="16.5" customHeight="1" x14ac:dyDescent="0.25"/>
    <row r="60" ht="16.5" customHeight="1" x14ac:dyDescent="0.25"/>
    <row r="61" ht="16.5" customHeight="1" x14ac:dyDescent="0.25"/>
    <row r="62" ht="16.5" customHeight="1" x14ac:dyDescent="0.25"/>
    <row r="63" ht="16.5" customHeight="1" x14ac:dyDescent="0.25"/>
    <row r="64" ht="16.5" customHeight="1" x14ac:dyDescent="0.25"/>
    <row r="65" ht="16.5" customHeight="1" x14ac:dyDescent="0.25"/>
    <row r="66" ht="16.5" customHeight="1" x14ac:dyDescent="0.25"/>
    <row r="67" ht="16.5" customHeight="1" x14ac:dyDescent="0.25"/>
    <row r="68" ht="16.5" customHeight="1" x14ac:dyDescent="0.25"/>
    <row r="69" ht="16.5" customHeight="1" x14ac:dyDescent="0.25"/>
    <row r="70" ht="16.5" customHeight="1" x14ac:dyDescent="0.25"/>
    <row r="71" ht="16.5" customHeight="1" x14ac:dyDescent="0.25"/>
    <row r="72" ht="16.5" customHeight="1" x14ac:dyDescent="0.25"/>
    <row r="73" ht="16.5" customHeight="1" x14ac:dyDescent="0.25"/>
    <row r="74" ht="16.5" customHeight="1" x14ac:dyDescent="0.25"/>
    <row r="75" ht="16.5" customHeight="1" x14ac:dyDescent="0.25"/>
    <row r="76" ht="16.5" customHeight="1" x14ac:dyDescent="0.25"/>
    <row r="77" ht="16.5" customHeight="1" x14ac:dyDescent="0.25"/>
    <row r="78" ht="16.5" customHeight="1" x14ac:dyDescent="0.25"/>
    <row r="79" ht="16.5" customHeight="1" x14ac:dyDescent="0.25"/>
    <row r="80" ht="16.5" customHeight="1" x14ac:dyDescent="0.25"/>
    <row r="81" ht="16.5" customHeight="1" x14ac:dyDescent="0.25"/>
    <row r="82" ht="16.5" customHeight="1" x14ac:dyDescent="0.25"/>
    <row r="83" ht="16.5" customHeight="1" x14ac:dyDescent="0.25"/>
    <row r="84" ht="16.5" customHeight="1" x14ac:dyDescent="0.25"/>
    <row r="85" ht="16.5" customHeight="1" x14ac:dyDescent="0.25"/>
    <row r="86" ht="16.5" customHeight="1" x14ac:dyDescent="0.25"/>
    <row r="87" ht="16.5" customHeight="1" x14ac:dyDescent="0.25"/>
    <row r="88" ht="16.5" customHeight="1" x14ac:dyDescent="0.25"/>
    <row r="89" ht="16.5" customHeight="1" x14ac:dyDescent="0.25"/>
    <row r="90" ht="16.5" customHeight="1" x14ac:dyDescent="0.25"/>
    <row r="91" ht="16.5" customHeight="1" x14ac:dyDescent="0.25"/>
    <row r="92" ht="16.5" customHeight="1" x14ac:dyDescent="0.25"/>
    <row r="93" ht="16.5" customHeight="1" x14ac:dyDescent="0.25"/>
    <row r="94" ht="16.5" customHeight="1" x14ac:dyDescent="0.25"/>
  </sheetData>
  <sheetProtection formatColumns="0" formatRows="0" insertRows="0" deleteRows="0" selectLockedCells="1" sort="0" autoFilter="0"/>
  <mergeCells count="53">
    <mergeCell ref="A39:A41"/>
    <mergeCell ref="B39:B41"/>
    <mergeCell ref="I2:J2"/>
    <mergeCell ref="A6:A7"/>
    <mergeCell ref="E6:G6"/>
    <mergeCell ref="H6:H7"/>
    <mergeCell ref="B6:D6"/>
    <mergeCell ref="I6:I7"/>
    <mergeCell ref="J6:J7"/>
    <mergeCell ref="I9:I11"/>
    <mergeCell ref="J9:J11"/>
    <mergeCell ref="A12:A14"/>
    <mergeCell ref="B12:B14"/>
    <mergeCell ref="I12:I14"/>
    <mergeCell ref="J12:J14"/>
    <mergeCell ref="B9:B11"/>
    <mergeCell ref="A9:A11"/>
    <mergeCell ref="A30:A32"/>
    <mergeCell ref="B30:B32"/>
    <mergeCell ref="I30:I32"/>
    <mergeCell ref="J30:J32"/>
    <mergeCell ref="I15:I17"/>
    <mergeCell ref="J15:J17"/>
    <mergeCell ref="A18:A20"/>
    <mergeCell ref="B18:B20"/>
    <mergeCell ref="I18:I20"/>
    <mergeCell ref="J18:J20"/>
    <mergeCell ref="A21:A23"/>
    <mergeCell ref="B21:B23"/>
    <mergeCell ref="I21:I23"/>
    <mergeCell ref="J21:J23"/>
    <mergeCell ref="A15:A17"/>
    <mergeCell ref="B27:B29"/>
    <mergeCell ref="I27:I29"/>
    <mergeCell ref="J27:J29"/>
    <mergeCell ref="A24:A26"/>
    <mergeCell ref="B24:B26"/>
    <mergeCell ref="H1:I1"/>
    <mergeCell ref="A4:J4"/>
    <mergeCell ref="I39:I41"/>
    <mergeCell ref="J39:J41"/>
    <mergeCell ref="I33:I35"/>
    <mergeCell ref="J33:J35"/>
    <mergeCell ref="A36:A38"/>
    <mergeCell ref="B36:B38"/>
    <mergeCell ref="I36:I38"/>
    <mergeCell ref="J36:J38"/>
    <mergeCell ref="A33:A35"/>
    <mergeCell ref="B33:B35"/>
    <mergeCell ref="B15:B17"/>
    <mergeCell ref="I24:I26"/>
    <mergeCell ref="J24:J26"/>
    <mergeCell ref="A27:A29"/>
  </mergeCells>
  <pageMargins left="0.7" right="0.7" top="0.75" bottom="0.75" header="0.3" footer="0.3"/>
  <pageSetup paperSize="9" scale="63" orientation="landscape" r:id="rId1"/>
  <ignoredErrors>
    <ignoredError sqref="I9:J9"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8"/>
  <sheetViews>
    <sheetView workbookViewId="0">
      <selection activeCell="C3" sqref="C3"/>
    </sheetView>
  </sheetViews>
  <sheetFormatPr defaultColWidth="14.5703125" defaultRowHeight="18.75" customHeight="1" x14ac:dyDescent="0.25"/>
  <cols>
    <col min="1" max="1" width="116.85546875" style="24" customWidth="1"/>
    <col min="2" max="16384" width="14.5703125" style="24"/>
  </cols>
  <sheetData>
    <row r="1" spans="1:1" ht="18.75" customHeight="1" x14ac:dyDescent="0.25">
      <c r="A1" s="23" t="s">
        <v>30</v>
      </c>
    </row>
    <row r="2" spans="1:1" ht="18.75" customHeight="1" x14ac:dyDescent="0.25">
      <c r="A2" s="23" t="s">
        <v>31</v>
      </c>
    </row>
    <row r="4" spans="1:1" ht="18.75" customHeight="1" x14ac:dyDescent="0.25">
      <c r="A4" s="24" t="s">
        <v>24</v>
      </c>
    </row>
    <row r="5" spans="1:1" ht="18.75" customHeight="1" x14ac:dyDescent="0.25">
      <c r="A5" s="23" t="s">
        <v>29</v>
      </c>
    </row>
    <row r="7" spans="1:1" ht="18.75" customHeight="1" x14ac:dyDescent="0.25">
      <c r="A7" s="24" t="s">
        <v>32</v>
      </c>
    </row>
    <row r="8" spans="1:1" ht="18.75" customHeight="1" x14ac:dyDescent="0.25">
      <c r="A8" s="24" t="s">
        <v>34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Обоснование НМЦК</vt:lpstr>
      <vt:lpstr>Прил. 1</vt:lpstr>
      <vt:lpstr>Прил. 2</vt:lpstr>
      <vt:lpstr>Прил. 3</vt:lpstr>
      <vt:lpstr>ИД</vt:lpstr>
      <vt:lpstr>'Обоснование НМЦК'!Область_печати</vt:lpstr>
      <vt:lpstr>'Прил. 1'!Область_печати</vt:lpstr>
      <vt:lpstr>'Прил. 2'!Область_печати</vt:lpstr>
      <vt:lpstr>'Прил. 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Якунина Нина Николаевна</cp:lastModifiedBy>
  <cp:lastPrinted>2022-11-09T12:36:14Z</cp:lastPrinted>
  <dcterms:created xsi:type="dcterms:W3CDTF">2016-09-14T10:28:21Z</dcterms:created>
  <dcterms:modified xsi:type="dcterms:W3CDTF">2022-11-15T11:37:59Z</dcterms:modified>
</cp:coreProperties>
</file>