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520" windowHeight="11835" tabRatio="411"/>
  </bookViews>
  <sheets>
    <sheet name="Прил.2" sheetId="1" r:id="rId1"/>
    <sheet name="Прил. 2.1" sheetId="84" r:id="rId2"/>
    <sheet name="Прил.2.2" sheetId="85" r:id="rId3"/>
    <sheet name="Прил.2.3" sheetId="87" r:id="rId4"/>
    <sheet name="ИД" sheetId="88" state="hidden" r:id="rId5"/>
  </sheets>
  <externalReferences>
    <externalReference r:id="rId6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1">'Прил. 2.1'!$A$1:$J$9</definedName>
    <definedName name="_xlnm.Print_Area" localSheetId="0">Прил.2!$A$1:$F$10</definedName>
    <definedName name="_xlnm.Print_Area" localSheetId="2">Прил.2.2!$A$1:$I$11</definedName>
    <definedName name="_xlnm.Print_Area" localSheetId="3">Прил.2.3!$A$1:$J$11</definedName>
    <definedName name="Сотни">'[1]служебный раздел'!$E$2:$E$11</definedName>
  </definedNames>
  <calcPr calcId="145621"/>
</workbook>
</file>

<file path=xl/calcChain.xml><?xml version="1.0" encoding="utf-8"?>
<calcChain xmlns="http://schemas.openxmlformats.org/spreadsheetml/2006/main">
  <c r="G11" i="85" l="1"/>
  <c r="B8" i="1" l="1"/>
  <c r="E11" i="85"/>
  <c r="C11" i="85"/>
  <c r="D11" i="87" l="1"/>
  <c r="D10" i="87"/>
  <c r="D9" i="87"/>
  <c r="J6" i="84" l="1"/>
  <c r="H30" i="84" l="1"/>
  <c r="C7" i="87" l="1"/>
  <c r="G7" i="84" l="1"/>
  <c r="F7" i="84" s="1"/>
  <c r="D7" i="84"/>
  <c r="E7" i="84" s="1"/>
  <c r="B6" i="87"/>
  <c r="G29" i="84"/>
  <c r="B69" i="87"/>
  <c r="B66" i="87"/>
  <c r="B63" i="87"/>
  <c r="B60" i="87"/>
  <c r="B57" i="87"/>
  <c r="B54" i="87"/>
  <c r="B51" i="87"/>
  <c r="B48" i="87"/>
  <c r="B45" i="87"/>
  <c r="B42" i="87"/>
  <c r="B39" i="87"/>
  <c r="B36" i="87"/>
  <c r="B33" i="87"/>
  <c r="B30" i="87"/>
  <c r="B27" i="87"/>
  <c r="B24" i="87"/>
  <c r="B21" i="87"/>
  <c r="B18" i="87"/>
  <c r="B15" i="87"/>
  <c r="B12" i="87"/>
  <c r="B9" i="87"/>
  <c r="H71" i="87"/>
  <c r="H70" i="87"/>
  <c r="H69" i="87"/>
  <c r="I69" i="87" s="1"/>
  <c r="J69" i="87" s="1"/>
  <c r="H68" i="87"/>
  <c r="H67" i="87"/>
  <c r="H66" i="87"/>
  <c r="I66" i="87" s="1"/>
  <c r="H65" i="87"/>
  <c r="H64" i="87"/>
  <c r="H63" i="87"/>
  <c r="I63" i="87" s="1"/>
  <c r="H62" i="87"/>
  <c r="H61" i="87"/>
  <c r="H60" i="87"/>
  <c r="I60" i="87" s="1"/>
  <c r="J60" i="87" s="1"/>
  <c r="H59" i="87"/>
  <c r="H58" i="87"/>
  <c r="H57" i="87"/>
  <c r="H56" i="87"/>
  <c r="H55" i="87"/>
  <c r="H54" i="87"/>
  <c r="I54" i="87" s="1"/>
  <c r="H53" i="87"/>
  <c r="H52" i="87"/>
  <c r="H51" i="87"/>
  <c r="I51" i="87" s="1"/>
  <c r="H50" i="87"/>
  <c r="H49" i="87"/>
  <c r="H48" i="87"/>
  <c r="I48" i="87" s="1"/>
  <c r="H47" i="87"/>
  <c r="H46" i="87"/>
  <c r="H45" i="87"/>
  <c r="H44" i="87"/>
  <c r="H43" i="87"/>
  <c r="H42" i="87"/>
  <c r="H41" i="87"/>
  <c r="H40" i="87"/>
  <c r="I39" i="87"/>
  <c r="J39" i="87" s="1"/>
  <c r="H39" i="87"/>
  <c r="H38" i="87"/>
  <c r="H37" i="87"/>
  <c r="I36" i="87"/>
  <c r="J36" i="87" s="1"/>
  <c r="H36" i="87"/>
  <c r="H35" i="87"/>
  <c r="H34" i="87"/>
  <c r="H33" i="87"/>
  <c r="I33" i="87" s="1"/>
  <c r="H32" i="87"/>
  <c r="H31" i="87"/>
  <c r="H30" i="87"/>
  <c r="H29" i="87"/>
  <c r="H28" i="87"/>
  <c r="H27" i="87"/>
  <c r="I27" i="87" s="1"/>
  <c r="J27" i="87" s="1"/>
  <c r="H26" i="87"/>
  <c r="H25" i="87"/>
  <c r="H24" i="87"/>
  <c r="I24" i="87" s="1"/>
  <c r="H23" i="87"/>
  <c r="H22" i="87"/>
  <c r="H21" i="87"/>
  <c r="I21" i="87" s="1"/>
  <c r="H20" i="87"/>
  <c r="H19" i="87"/>
  <c r="H18" i="87"/>
  <c r="I18" i="87" s="1"/>
  <c r="H17" i="87"/>
  <c r="H16" i="87"/>
  <c r="H15" i="87"/>
  <c r="I15" i="87" s="1"/>
  <c r="H14" i="87"/>
  <c r="H13" i="87"/>
  <c r="H12" i="87"/>
  <c r="I12" i="87" s="1"/>
  <c r="H11" i="87"/>
  <c r="H10" i="87"/>
  <c r="H9" i="87"/>
  <c r="J24" i="87" l="1"/>
  <c r="G14" i="84"/>
  <c r="J66" i="87"/>
  <c r="G28" i="84"/>
  <c r="G17" i="84"/>
  <c r="J33" i="87"/>
  <c r="G27" i="84"/>
  <c r="J63" i="87"/>
  <c r="J15" i="87"/>
  <c r="G11" i="84"/>
  <c r="J12" i="87"/>
  <c r="G10" i="84"/>
  <c r="J54" i="87"/>
  <c r="G24" i="84"/>
  <c r="J21" i="87"/>
  <c r="G13" i="84"/>
  <c r="J51" i="87"/>
  <c r="G23" i="84"/>
  <c r="J18" i="87"/>
  <c r="G12" i="84"/>
  <c r="J48" i="87"/>
  <c r="G22" i="84"/>
  <c r="G18" i="84"/>
  <c r="I57" i="87"/>
  <c r="G15" i="84"/>
  <c r="G19" i="84"/>
  <c r="G26" i="84"/>
  <c r="I30" i="87"/>
  <c r="I42" i="87"/>
  <c r="I45" i="87"/>
  <c r="I9" i="87"/>
  <c r="D19" i="84"/>
  <c r="D23" i="84"/>
  <c r="D27" i="84"/>
  <c r="B11" i="85"/>
  <c r="F11" i="85" s="1"/>
  <c r="B13" i="85"/>
  <c r="F13" i="85" s="1"/>
  <c r="B14" i="85"/>
  <c r="D14" i="85" s="1"/>
  <c r="B15" i="85"/>
  <c r="F15" i="85" s="1"/>
  <c r="B16" i="85"/>
  <c r="F16" i="85" s="1"/>
  <c r="B17" i="85"/>
  <c r="F17" i="85" s="1"/>
  <c r="B18" i="85"/>
  <c r="D18" i="85" s="1"/>
  <c r="B19" i="85"/>
  <c r="F19" i="85" s="1"/>
  <c r="B20" i="85"/>
  <c r="F20" i="85" s="1"/>
  <c r="B21" i="85"/>
  <c r="F21" i="85" s="1"/>
  <c r="B22" i="85"/>
  <c r="F22" i="85" s="1"/>
  <c r="B23" i="85"/>
  <c r="D23" i="85" s="1"/>
  <c r="B24" i="85"/>
  <c r="F24" i="85" s="1"/>
  <c r="B25" i="85"/>
  <c r="F25" i="85" s="1"/>
  <c r="B26" i="85"/>
  <c r="F26" i="85" s="1"/>
  <c r="B27" i="85"/>
  <c r="F27" i="85" s="1"/>
  <c r="B28" i="85"/>
  <c r="D28" i="85" s="1"/>
  <c r="B29" i="85"/>
  <c r="F29" i="85" s="1"/>
  <c r="B30" i="85"/>
  <c r="F30" i="85" s="1"/>
  <c r="B31" i="85"/>
  <c r="F31" i="85" s="1"/>
  <c r="B12" i="85"/>
  <c r="F12" i="85" s="1"/>
  <c r="I31" i="85"/>
  <c r="H31" i="85" s="1"/>
  <c r="I30" i="85"/>
  <c r="H30" i="85" s="1"/>
  <c r="I29" i="85"/>
  <c r="H29" i="85" s="1"/>
  <c r="I28" i="85"/>
  <c r="H28" i="85" s="1"/>
  <c r="I27" i="85"/>
  <c r="H27" i="85" s="1"/>
  <c r="I26" i="85"/>
  <c r="H26" i="85" s="1"/>
  <c r="I25" i="85"/>
  <c r="H25" i="85" s="1"/>
  <c r="I24" i="85"/>
  <c r="H24" i="85" s="1"/>
  <c r="I23" i="85"/>
  <c r="H23" i="85" s="1"/>
  <c r="I22" i="85"/>
  <c r="H22" i="85" s="1"/>
  <c r="I21" i="85"/>
  <c r="H21" i="85" s="1"/>
  <c r="D26" i="84" l="1"/>
  <c r="D22" i="84"/>
  <c r="I22" i="84" s="1"/>
  <c r="D29" i="84"/>
  <c r="D25" i="84"/>
  <c r="D21" i="84"/>
  <c r="D28" i="84"/>
  <c r="D24" i="84"/>
  <c r="D20" i="84"/>
  <c r="J30" i="87"/>
  <c r="G16" i="84"/>
  <c r="J57" i="87"/>
  <c r="G25" i="84"/>
  <c r="I25" i="84" s="1"/>
  <c r="J45" i="87"/>
  <c r="G21" i="84"/>
  <c r="J42" i="87"/>
  <c r="G20" i="84"/>
  <c r="I20" i="84" s="1"/>
  <c r="F23" i="85"/>
  <c r="D19" i="85"/>
  <c r="D27" i="85"/>
  <c r="D15" i="85"/>
  <c r="J9" i="87"/>
  <c r="G9" i="84"/>
  <c r="I9" i="84" s="1"/>
  <c r="D16" i="85"/>
  <c r="D31" i="85"/>
  <c r="F18" i="85"/>
  <c r="F28" i="85"/>
  <c r="D22" i="85"/>
  <c r="D30" i="85"/>
  <c r="F14" i="85"/>
  <c r="D12" i="85"/>
  <c r="D20" i="85"/>
  <c r="D24" i="85"/>
  <c r="D13" i="85"/>
  <c r="D17" i="85"/>
  <c r="D21" i="85"/>
  <c r="D25" i="85"/>
  <c r="D29" i="85"/>
  <c r="D26" i="85"/>
  <c r="D11" i="85"/>
  <c r="I19" i="84"/>
  <c r="I21" i="84"/>
  <c r="I23" i="84"/>
  <c r="I24" i="84"/>
  <c r="I26" i="84"/>
  <c r="I27" i="84"/>
  <c r="I28" i="84"/>
  <c r="I29" i="84"/>
  <c r="H20" i="84" l="1"/>
  <c r="H25" i="84"/>
  <c r="H21" i="84"/>
  <c r="H28" i="84"/>
  <c r="H24" i="84"/>
  <c r="H29" i="84"/>
  <c r="H26" i="84"/>
  <c r="H22" i="84"/>
  <c r="H27" i="84"/>
  <c r="H23" i="84"/>
  <c r="H19" i="84"/>
  <c r="I20" i="85" l="1"/>
  <c r="I19" i="85"/>
  <c r="I18" i="85"/>
  <c r="I17" i="85"/>
  <c r="I16" i="85"/>
  <c r="I15" i="85"/>
  <c r="I14" i="85"/>
  <c r="I13" i="85"/>
  <c r="I12" i="85"/>
  <c r="I11" i="85"/>
  <c r="H13" i="85" l="1"/>
  <c r="D11" i="84"/>
  <c r="H17" i="85"/>
  <c r="D15" i="84"/>
  <c r="I15" i="84" s="1"/>
  <c r="H14" i="85"/>
  <c r="D12" i="84"/>
  <c r="H18" i="85"/>
  <c r="D16" i="84"/>
  <c r="I16" i="84" s="1"/>
  <c r="H15" i="85"/>
  <c r="D13" i="84"/>
  <c r="I13" i="84" s="1"/>
  <c r="H19" i="85"/>
  <c r="D17" i="84"/>
  <c r="I17" i="84" s="1"/>
  <c r="H12" i="85"/>
  <c r="D10" i="84"/>
  <c r="H16" i="85"/>
  <c r="D14" i="84"/>
  <c r="H20" i="85"/>
  <c r="D18" i="84"/>
  <c r="H11" i="85"/>
  <c r="D9" i="84"/>
  <c r="I14" i="84"/>
  <c r="I12" i="84"/>
  <c r="I11" i="84"/>
  <c r="I10" i="84"/>
  <c r="I18" i="84" l="1"/>
  <c r="H13" i="84"/>
  <c r="H17" i="84"/>
  <c r="H10" i="84"/>
  <c r="H14" i="84"/>
  <c r="H11" i="84"/>
  <c r="H15" i="84"/>
  <c r="H12" i="84"/>
  <c r="H16" i="84"/>
  <c r="H9" i="84"/>
  <c r="H18" i="84" l="1"/>
  <c r="J30" i="84"/>
</calcChain>
</file>

<file path=xl/sharedStrings.xml><?xml version="1.0" encoding="utf-8"?>
<sst xmlns="http://schemas.openxmlformats.org/spreadsheetml/2006/main" count="120" uniqueCount="77">
  <si>
    <t>Приложение №2</t>
  </si>
  <si>
    <t>Основные характеристики объекта закупки</t>
  </si>
  <si>
    <t>метод сопоставимых рыночных цен (анализа рынка) в соответствии с ч. 2, ч. 6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</si>
  <si>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 xml:space="preserve">согласно приложениям № </t>
  </si>
  <si>
    <t>Приложение №</t>
  </si>
  <si>
    <t>2.1</t>
  </si>
  <si>
    <t>N п/п</t>
  </si>
  <si>
    <t>Наименование товара (работы, услуги)</t>
  </si>
  <si>
    <t>Единица измерения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</si>
  <si>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</si>
  <si>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</t>
  </si>
  <si>
    <t>2.2</t>
  </si>
  <si>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</si>
  <si>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</si>
  <si>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№1</t>
  </si>
  <si>
    <t>№2</t>
  </si>
  <si>
    <t>№3</t>
  </si>
  <si>
    <t>наименование товара (работы, услуги)</t>
  </si>
  <si>
    <t>цена за единицу, руб.</t>
  </si>
  <si>
    <t>2.3</t>
  </si>
  <si>
    <t>Применение поправочных коэффициентов (индексов)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</si>
  <si>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</si>
  <si>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</si>
  <si>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</si>
  <si>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Средняя цена за единицу товара (работы, услуги), руб.</t>
  </si>
  <si>
    <t>Коэффициент вариации, %</t>
  </si>
  <si>
    <t>Определение ценовой информации, полученной из общедоступных источников</t>
  </si>
  <si>
    <t>Предмет муниципального контракта (контракта)</t>
  </si>
  <si>
    <t>шт.</t>
  </si>
  <si>
    <t>Согласно приложению (приложениям) к извещению (документации)</t>
  </si>
  <si>
    <t>цена за единицу товара (работы, услуги), руб.</t>
  </si>
  <si>
    <t>Цена за единицу товара (работы, услуги) с учетом применения коэффициента (индекса), руб.</t>
  </si>
  <si>
    <t>2.1, 2.2, 2.3</t>
  </si>
  <si>
    <t xml:space="preserve">Определение ценовой информации, полученной от поставщиков (подрядчиков, исполнителей)
</t>
  </si>
  <si>
    <t xml:space="preserve">Определение ценовой информации, полученной на основании запроса в ЕИС
</t>
  </si>
  <si>
    <t>Определение ценовой информации, полученной из реестра контрактов, опубликованных в ЕИС</t>
  </si>
  <si>
    <t>Примечание:</t>
  </si>
  <si>
    <t>Зеленые ячейки - ввод произвольных значений</t>
  </si>
  <si>
    <t>Оранжевые ячейки - выбор значений из справочника</t>
  </si>
  <si>
    <t>Белые и серые ячейки - не заполняются</t>
  </si>
  <si>
    <t>(начальной цены единицы товара, работы, услуги, начальной суммы цен единиц товара, работы, услуги)</t>
  </si>
  <si>
    <t>Обоснование начальной (максимальной) цены контракта</t>
  </si>
  <si>
    <t>Максимальное значение цены контракта, руб.</t>
  </si>
  <si>
    <t>Используемый метод определения с обоснованием</t>
  </si>
  <si>
    <t>Расчет</t>
  </si>
  <si>
    <t>Дата подготовки обоснования</t>
  </si>
  <si>
    <t>методом сопоставимых рыночных цен (анализа рынка)</t>
  </si>
  <si>
    <t>Определение начальной цены единицы товара, работы, услуги, начальной суммы цен единиц товара, работы, услуги</t>
  </si>
  <si>
    <t>к обоснованию</t>
  </si>
  <si>
    <t>Товар, работа, услуга 2</t>
  </si>
  <si>
    <t>Товар, работа, услуга 3</t>
  </si>
  <si>
    <t>Товар, работа, услуга 4</t>
  </si>
  <si>
    <t>Товар, работа, услуга 6</t>
  </si>
  <si>
    <t>Товар, работа, услуга 7</t>
  </si>
  <si>
    <t>Товар, работа, услуга 8</t>
  </si>
  <si>
    <t>Товар, работа, услуга 9</t>
  </si>
  <si>
    <t>Товар, работа, услуга 10</t>
  </si>
  <si>
    <t>Товар, работа, услуга 11</t>
  </si>
  <si>
    <t>Товар, работа, услуга 12</t>
  </si>
  <si>
    <t>Товар, работа, услуга 13</t>
  </si>
  <si>
    <t>Товар, работа, услуга 14</t>
  </si>
  <si>
    <t>Товар, работа, услуга 15</t>
  </si>
  <si>
    <t>Товар, работа, услуга 16</t>
  </si>
  <si>
    <t>Товар, работа, услуга 17</t>
  </si>
  <si>
    <t>Товар, работа, услуга 18</t>
  </si>
  <si>
    <t>Товар, работа, услуга 19</t>
  </si>
  <si>
    <t>Товар, работа, услуга 20</t>
  </si>
  <si>
    <t>Товар, работа, услуга 21</t>
  </si>
  <si>
    <t>https://voronezh.spectehinfo.ru/arenda/traly</t>
  </si>
  <si>
    <t>расстояние рейса</t>
  </si>
  <si>
    <t>https://www.mosbigauto.ru/ceny/</t>
  </si>
  <si>
    <t>http://sk-spectehnika.ru/tral-40-tonn.html</t>
  </si>
  <si>
    <t xml:space="preserve">вх. от 27.01.2020 № 3 </t>
  </si>
  <si>
    <t>вх. от 28.01.2020 № 2</t>
  </si>
  <si>
    <t>вх. от 28.01.2020 № 3</t>
  </si>
  <si>
    <t>услуга по перевозке негабаритного груза включающего  доставку, погрузку и выгрузку троллейбусов</t>
  </si>
  <si>
    <t>https://yandex.ru/maps/?clid=2278638&amp;ll=40.065392%2C53.695869&amp;mode=routes&amp;rtext=51.655981%2C39.159549~55.676641%2C37.636105&amp;rtn=1&amp;rtt=auto&amp;ruri=ymapsbm1%3A%2F%2Fgeo%3Fll%3D39.160%252C51.656%26spn%3D0.001%252C0.001%26text%3D%25D0%25A0%25D0%25BE%25D1%2581%25D1%2581%25D0%25B8%25D1%258F%252C%2520%25D0%2592%25D0%25BE%25D1%2580%25D0%25BE%25D0%25BD%25D0%25B5%25D0%25B6%252C%2520%25D1%2583%25D0%25BB%25D0%25B8%25D1%2586%25D0%25B0%2520%25D0%259A%25D0%25BE%25D1%2581%25D0%25BC%25D0%25BE%25D0%25BD%25D0%25B0%25D0%25B2%25D1%2582%25D0%25BE%25D0%25B2%252C%252027~ymapsbm1%3A%2F%2Fgeo%3Fll%3D37.636%252C55.677%26spn%3D0.001%252C0.001%26text%3D%25D0%25A0%25D0%25BE%25D1%2581%25D1%2581%25D0%25B8%25D1%258F%252C%2520%25D0%259C%25D0%25BE%25D1%2581%25D0%25BA%25D0%25B2%25D0%25B0%252C%2520%25D0%259D%25D0%25B0%25D0%25B3%25D0%25B0%25D1%2582%25D0%25B8%25D0%25BD%25D1%2581%25D0%25BA%25D0%25B0%25D1%258F%2520%25D1%2583%25D0%25BB%25D0%25B8%25D1%2586%25D0%25B0%252C%252012%25D0%2590&amp;z=6.85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</si>
</sst>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2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u/>
      <sz val="12"/>
      <color theme="1"/>
      <name val="Segoe UI Light"/>
      <family val="2"/>
      <charset val="204"/>
    </font>
    <font>
      <sz val="8"/>
      <color theme="1"/>
      <name val="Segoe UI Light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right" vertical="top"/>
    </xf>
    <xf numFmtId="0" fontId="4" fillId="0" borderId="0" xfId="0" applyFont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1" fillId="0" borderId="6" xfId="0" applyFont="1" applyBorder="1" applyAlignment="1" applyProtection="1">
      <alignment horizontal="center" vertical="top" wrapText="1"/>
    </xf>
    <xf numFmtId="4" fontId="1" fillId="0" borderId="6" xfId="0" applyNumberFormat="1" applyFont="1" applyFill="1" applyBorder="1" applyAlignment="1" applyProtection="1">
      <alignment horizontal="center" vertical="top" wrapText="1"/>
    </xf>
    <xf numFmtId="164" fontId="1" fillId="0" borderId="6" xfId="0" applyNumberFormat="1" applyFont="1" applyBorder="1" applyAlignment="1" applyProtection="1">
      <alignment horizontal="center" vertical="top" wrapText="1"/>
    </xf>
    <xf numFmtId="4" fontId="1" fillId="0" borderId="6" xfId="0" applyNumberFormat="1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vertical="top" wrapText="1"/>
    </xf>
    <xf numFmtId="4" fontId="1" fillId="0" borderId="1" xfId="0" applyNumberFormat="1" applyFont="1" applyBorder="1" applyAlignment="1" applyProtection="1">
      <alignment horizontal="center" vertical="top"/>
    </xf>
    <xf numFmtId="0" fontId="1" fillId="2" borderId="6" xfId="0" applyFont="1" applyFill="1" applyBorder="1" applyAlignment="1" applyProtection="1">
      <alignment horizontal="center" vertical="top" wrapText="1"/>
    </xf>
    <xf numFmtId="4" fontId="1" fillId="0" borderId="1" xfId="0" applyNumberFormat="1" applyFont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Alignment="1" applyProtection="1">
      <alignment horizontal="left" vertical="top" wrapText="1"/>
    </xf>
    <xf numFmtId="49" fontId="1" fillId="2" borderId="1" xfId="0" applyNumberFormat="1" applyFont="1" applyFill="1" applyBorder="1" applyAlignment="1" applyProtection="1">
      <alignment horizontal="left" vertical="top" wrapText="1"/>
    </xf>
    <xf numFmtId="49" fontId="1" fillId="2" borderId="8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1" fillId="3" borderId="9" xfId="0" applyNumberFormat="1" applyFont="1" applyFill="1" applyBorder="1" applyAlignment="1" applyProtection="1">
      <alignment horizontal="left"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4" fontId="1" fillId="3" borderId="6" xfId="0" applyNumberFormat="1" applyFont="1" applyFill="1" applyBorder="1" applyAlignment="1" applyProtection="1">
      <alignment horizontal="center" vertical="top" wrapText="1"/>
      <protection locked="0"/>
    </xf>
    <xf numFmtId="49" fontId="1" fillId="3" borderId="7" xfId="0" applyNumberFormat="1" applyFont="1" applyFill="1" applyBorder="1" applyAlignment="1" applyProtection="1">
      <alignment horizontal="center" vertical="top"/>
      <protection locked="0"/>
    </xf>
    <xf numFmtId="0" fontId="1" fillId="3" borderId="1" xfId="0" applyNumberFormat="1" applyFont="1" applyFill="1" applyBorder="1" applyAlignment="1" applyProtection="1">
      <alignment horizontal="center" vertical="top" wrapText="1"/>
      <protection locked="0"/>
    </xf>
    <xf numFmtId="4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vertical="top"/>
    </xf>
    <xf numFmtId="49" fontId="5" fillId="0" borderId="0" xfId="0" applyNumberFormat="1" applyFont="1" applyAlignment="1" applyProtection="1">
      <alignment horizontal="left" vertical="top" wrapText="1"/>
      <protection locked="0"/>
    </xf>
    <xf numFmtId="49" fontId="1" fillId="0" borderId="0" xfId="0" applyNumberFormat="1" applyFont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</xf>
    <xf numFmtId="0" fontId="6" fillId="3" borderId="1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left" vertical="top"/>
    </xf>
    <xf numFmtId="49" fontId="1" fillId="0" borderId="0" xfId="0" applyNumberFormat="1" applyFont="1" applyAlignment="1" applyProtection="1">
      <alignment horizontal="left" vertical="top" wrapText="1"/>
      <protection locked="0"/>
    </xf>
    <xf numFmtId="49" fontId="1" fillId="0" borderId="9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left" vertical="top" wrapText="1"/>
    </xf>
    <xf numFmtId="14" fontId="1" fillId="3" borderId="6" xfId="0" applyNumberFormat="1" applyFont="1" applyFill="1" applyBorder="1" applyAlignment="1" applyProtection="1">
      <alignment horizontal="left" vertical="top" wrapText="1"/>
      <protection locked="0"/>
    </xf>
    <xf numFmtId="4" fontId="1" fillId="3" borderId="3" xfId="0" applyNumberFormat="1" applyFont="1" applyFill="1" applyBorder="1" applyAlignment="1" applyProtection="1">
      <alignment horizontal="left" vertical="top" wrapText="1"/>
      <protection locked="0"/>
    </xf>
    <xf numFmtId="4" fontId="1" fillId="3" borderId="4" xfId="0" applyNumberFormat="1" applyFont="1" applyFill="1" applyBorder="1" applyAlignment="1" applyProtection="1">
      <alignment horizontal="left" vertical="top" wrapText="1"/>
      <protection locked="0"/>
    </xf>
    <xf numFmtId="4" fontId="1" fillId="3" borderId="5" xfId="0" applyNumberFormat="1" applyFont="1" applyFill="1" applyBorder="1" applyAlignment="1" applyProtection="1">
      <alignment horizontal="left" vertical="top" wrapText="1"/>
      <protection locked="0"/>
    </xf>
    <xf numFmtId="49" fontId="1" fillId="0" borderId="0" xfId="0" applyNumberFormat="1" applyFont="1" applyAlignment="1" applyProtection="1">
      <alignment horizontal="right" vertical="top" wrapText="1"/>
    </xf>
    <xf numFmtId="49" fontId="2" fillId="0" borderId="0" xfId="0" applyNumberFormat="1" applyFont="1" applyFill="1" applyAlignment="1" applyProtection="1">
      <alignment horizontal="center" vertical="top" wrapText="1"/>
      <protection locked="0"/>
    </xf>
    <xf numFmtId="0" fontId="3" fillId="3" borderId="1" xfId="0" applyNumberFormat="1" applyFont="1" applyFill="1" applyBorder="1" applyAlignment="1" applyProtection="1">
      <alignment horizontal="left" vertical="top" wrapText="1"/>
      <protection locked="0"/>
    </xf>
    <xf numFmtId="49" fontId="3" fillId="3" borderId="1" xfId="0" applyNumberFormat="1" applyFont="1" applyFill="1" applyBorder="1" applyAlignment="1" applyProtection="1">
      <alignment horizontal="left" vertical="top" wrapText="1"/>
      <protection locked="0"/>
    </xf>
    <xf numFmtId="0" fontId="3" fillId="0" borderId="1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vertical="top" wrapText="1"/>
    </xf>
    <xf numFmtId="49" fontId="1" fillId="0" borderId="2" xfId="0" applyNumberFormat="1" applyFont="1" applyFill="1" applyBorder="1" applyAlignment="1" applyProtection="1">
      <alignment horizontal="left" vertical="top" wrapText="1"/>
    </xf>
    <xf numFmtId="49" fontId="2" fillId="0" borderId="7" xfId="0" applyNumberFormat="1" applyFont="1" applyBorder="1" applyAlignment="1" applyProtection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center" vertical="top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0" borderId="0" xfId="0" applyFont="1" applyFill="1" applyBorder="1" applyAlignment="1" applyProtection="1">
      <alignment horizontal="right" vertical="top"/>
    </xf>
    <xf numFmtId="0" fontId="2" fillId="0" borderId="0" xfId="0" applyFont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top" wrapText="1"/>
    </xf>
    <xf numFmtId="0" fontId="2" fillId="0" borderId="7" xfId="0" applyFont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right" vertical="top"/>
    </xf>
    <xf numFmtId="0" fontId="1" fillId="3" borderId="11" xfId="0" applyFont="1" applyFill="1" applyBorder="1" applyAlignment="1" applyProtection="1">
      <alignment horizontal="center" vertical="top" wrapText="1"/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2" fillId="4" borderId="0" xfId="0" applyFont="1" applyFill="1" applyAlignment="1" applyProtection="1">
      <alignment horizontal="center" vertical="top"/>
      <protection locked="0"/>
    </xf>
    <xf numFmtId="0" fontId="1" fillId="2" borderId="8" xfId="0" applyFont="1" applyFill="1" applyBorder="1" applyAlignment="1" applyProtection="1">
      <alignment horizontal="center" vertical="top" wrapText="1"/>
    </xf>
    <xf numFmtId="0" fontId="1" fillId="2" borderId="3" xfId="0" applyFont="1" applyFill="1" applyBorder="1" applyAlignment="1" applyProtection="1">
      <alignment horizontal="center" vertical="top" wrapText="1"/>
    </xf>
    <xf numFmtId="0" fontId="1" fillId="2" borderId="5" xfId="0" applyFont="1" applyFill="1" applyBorder="1" applyAlignment="1" applyProtection="1">
      <alignment horizontal="center" vertical="top" wrapText="1"/>
    </xf>
    <xf numFmtId="0" fontId="1" fillId="2" borderId="13" xfId="0" applyFont="1" applyFill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top" wrapText="1"/>
    </xf>
    <xf numFmtId="0" fontId="1" fillId="0" borderId="13" xfId="0" applyFont="1" applyFill="1" applyBorder="1" applyAlignment="1" applyProtection="1">
      <alignment horizontal="center" vertical="top" wrapText="1"/>
    </xf>
    <xf numFmtId="0" fontId="1" fillId="0" borderId="6" xfId="0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13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2" borderId="9" xfId="0" applyFont="1" applyFill="1" applyBorder="1" applyAlignment="1" applyProtection="1">
      <alignment horizontal="center" vertical="top" wrapText="1"/>
    </xf>
    <xf numFmtId="0" fontId="1" fillId="2" borderId="10" xfId="0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ptertyshnikov\AppData\Local\Microsoft\Windows\INetCache\Content.Outlook\KCD4NQ38\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 t="str">
            <v/>
          </cell>
          <cell r="C2" t="str">
            <v/>
          </cell>
          <cell r="D2" t="str">
            <v>десять</v>
          </cell>
          <cell r="E2" t="str">
            <v/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92D050"/>
    <pageSetUpPr fitToPage="1"/>
  </sheetPr>
  <dimension ref="A1:F19"/>
  <sheetViews>
    <sheetView tabSelected="1" zoomScale="120" zoomScaleNormal="120" zoomScaleSheetLayoutView="120" workbookViewId="0">
      <selection activeCell="B5" sqref="B5:F5"/>
    </sheetView>
  </sheetViews>
  <sheetFormatPr defaultRowHeight="17.25" x14ac:dyDescent="0.25"/>
  <cols>
    <col min="1" max="1" width="40.85546875" style="18" customWidth="1"/>
    <col min="2" max="2" width="28.5703125" style="18" customWidth="1"/>
    <col min="3" max="3" width="25.85546875" style="18" customWidth="1"/>
    <col min="4" max="4" width="18" style="18" customWidth="1"/>
    <col min="5" max="6" width="15.42578125" style="18" customWidth="1"/>
    <col min="7" max="16384" width="9.140625" style="18"/>
  </cols>
  <sheetData>
    <row r="1" spans="1:6" ht="17.25" customHeight="1" x14ac:dyDescent="0.25">
      <c r="E1" s="42" t="s">
        <v>0</v>
      </c>
      <c r="F1" s="42"/>
    </row>
    <row r="3" spans="1:6" x14ac:dyDescent="0.25">
      <c r="A3" s="43" t="s">
        <v>41</v>
      </c>
      <c r="B3" s="43"/>
      <c r="C3" s="43"/>
      <c r="D3" s="43"/>
      <c r="E3" s="43"/>
      <c r="F3" s="43"/>
    </row>
    <row r="4" spans="1:6" x14ac:dyDescent="0.25">
      <c r="A4" s="49" t="s">
        <v>40</v>
      </c>
      <c r="B4" s="49"/>
      <c r="C4" s="49"/>
      <c r="D4" s="49"/>
      <c r="E4" s="49"/>
      <c r="F4" s="49"/>
    </row>
    <row r="5" spans="1:6" ht="57" customHeight="1" x14ac:dyDescent="0.25">
      <c r="A5" s="19" t="s">
        <v>27</v>
      </c>
      <c r="B5" s="44" t="s">
        <v>75</v>
      </c>
      <c r="C5" s="45"/>
      <c r="D5" s="45"/>
      <c r="E5" s="45"/>
      <c r="F5" s="45"/>
    </row>
    <row r="6" spans="1:6" ht="57" customHeight="1" x14ac:dyDescent="0.25">
      <c r="A6" s="19" t="s">
        <v>1</v>
      </c>
      <c r="B6" s="46" t="s">
        <v>29</v>
      </c>
      <c r="C6" s="47"/>
      <c r="D6" s="47"/>
      <c r="E6" s="47"/>
      <c r="F6" s="47"/>
    </row>
    <row r="7" spans="1:6" ht="57" customHeight="1" x14ac:dyDescent="0.25">
      <c r="A7" s="19" t="s">
        <v>43</v>
      </c>
      <c r="B7" s="48" t="s">
        <v>2</v>
      </c>
      <c r="C7" s="48"/>
      <c r="D7" s="48"/>
      <c r="E7" s="48"/>
      <c r="F7" s="48"/>
    </row>
    <row r="8" spans="1:6" ht="36.75" customHeight="1" x14ac:dyDescent="0.25">
      <c r="A8" s="32" t="s">
        <v>42</v>
      </c>
      <c r="B8" s="39">
        <f>'Прил. 2.1'!J9</f>
        <v>74271</v>
      </c>
      <c r="C8" s="40"/>
      <c r="D8" s="40"/>
      <c r="E8" s="40"/>
      <c r="F8" s="41"/>
    </row>
    <row r="9" spans="1:6" ht="19.5" customHeight="1" x14ac:dyDescent="0.25">
      <c r="A9" s="20" t="s">
        <v>44</v>
      </c>
      <c r="B9" s="21" t="s">
        <v>3</v>
      </c>
      <c r="C9" s="22" t="s">
        <v>32</v>
      </c>
      <c r="D9" s="36" t="s">
        <v>48</v>
      </c>
      <c r="E9" s="36"/>
      <c r="F9" s="37"/>
    </row>
    <row r="10" spans="1:6" x14ac:dyDescent="0.25">
      <c r="A10" s="19" t="s">
        <v>45</v>
      </c>
      <c r="B10" s="38">
        <v>43889</v>
      </c>
      <c r="C10" s="38"/>
      <c r="D10" s="38"/>
      <c r="E10" s="38"/>
      <c r="F10" s="38"/>
    </row>
    <row r="14" spans="1:6" ht="18" customHeight="1" x14ac:dyDescent="0.25">
      <c r="A14" s="30" t="s">
        <v>36</v>
      </c>
      <c r="B14" s="31"/>
      <c r="C14" s="31"/>
      <c r="D14" s="31"/>
      <c r="E14" s="31"/>
      <c r="F14" s="31"/>
    </row>
    <row r="15" spans="1:6" ht="18" customHeight="1" x14ac:dyDescent="0.25">
      <c r="A15" s="35" t="s">
        <v>39</v>
      </c>
      <c r="B15" s="35"/>
      <c r="C15" s="35"/>
      <c r="D15" s="35"/>
      <c r="E15" s="35"/>
      <c r="F15" s="35"/>
    </row>
    <row r="16" spans="1:6" ht="18" customHeight="1" x14ac:dyDescent="0.25">
      <c r="A16" s="35" t="s">
        <v>37</v>
      </c>
      <c r="B16" s="35"/>
      <c r="C16" s="35"/>
      <c r="D16" s="35"/>
      <c r="E16" s="35"/>
      <c r="F16" s="35"/>
    </row>
    <row r="17" spans="1:6" ht="18" customHeight="1" x14ac:dyDescent="0.25">
      <c r="A17" s="35" t="s">
        <v>38</v>
      </c>
      <c r="B17" s="35"/>
      <c r="C17" s="35"/>
      <c r="D17" s="35"/>
      <c r="E17" s="35"/>
      <c r="F17" s="35"/>
    </row>
    <row r="18" spans="1:6" ht="18" customHeight="1" x14ac:dyDescent="0.25"/>
    <row r="19" spans="1:6" ht="18" customHeight="1" x14ac:dyDescent="0.25"/>
  </sheetData>
  <sheetProtection formatColumns="0" formatRows="0" selectLockedCells="1"/>
  <mergeCells count="12">
    <mergeCell ref="B8:F8"/>
    <mergeCell ref="E1:F1"/>
    <mergeCell ref="A3:F3"/>
    <mergeCell ref="B5:F5"/>
    <mergeCell ref="B6:F6"/>
    <mergeCell ref="B7:F7"/>
    <mergeCell ref="A4:F4"/>
    <mergeCell ref="A15:F15"/>
    <mergeCell ref="A16:F16"/>
    <mergeCell ref="A17:F17"/>
    <mergeCell ref="D9:F9"/>
    <mergeCell ref="B10:F10"/>
  </mergeCells>
  <dataValidations count="3">
    <dataValidation type="date" operator="greaterThanOrEqual" showInputMessage="1" showErrorMessage="1" errorTitle="ВНИМАНИЕ!" error="Введите дату в формате ДД.ММ.ГГГГ" sqref="B10:F10">
      <formula1>42370</formula1>
    </dataValidation>
    <dataValidation type="decimal" allowBlank="1" showInputMessage="1" showErrorMessage="1" errorTitle="ВНИМАНИЕ!" error="Укажите числовое значение больше 0." sqref="B8:F8">
      <formula1>0</formula1>
      <formula2>10000000000</formula2>
    </dataValidation>
    <dataValidation allowBlank="1" showInputMessage="1" showErrorMessage="1" errorTitle="ВНИМАНИЕ!" error="Ввод произвольных значений ограничен. Выберите необходимое значения из списка." sqref="A3:F3"/>
  </dataValidations>
  <pageMargins left="0.39370078740157483" right="0.39370078740157483" top="1.1811023622047245" bottom="0.39370078740157483" header="0.19685039370078741" footer="0.19685039370078741"/>
  <pageSetup paperSize="9" scale="96" orientation="landscape" blackAndWhite="1" r:id="rId1"/>
  <headerFooter>
    <oddHeader>&amp;L&amp;"Segoe UI Light,обычный"&amp;8Обоснование НМЦК v.30.08.16</oddHeader>
    <oddFooter>&amp;C&amp;"Segoe UI Light,обычный"&amp;8Страница 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92D050"/>
    <pageSetUpPr fitToPage="1"/>
  </sheetPr>
  <dimension ref="A1:J30"/>
  <sheetViews>
    <sheetView topLeftCell="A3" zoomScale="110" zoomScaleNormal="110" zoomScaleSheetLayoutView="120" workbookViewId="0">
      <selection activeCell="A10" sqref="A10:XFD30"/>
    </sheetView>
  </sheetViews>
  <sheetFormatPr defaultRowHeight="17.25" x14ac:dyDescent="0.25"/>
  <cols>
    <col min="1" max="1" width="6" style="1" bestFit="1" customWidth="1"/>
    <col min="2" max="2" width="43" style="1" customWidth="1"/>
    <col min="3" max="3" width="14.140625" style="1" bestFit="1" customWidth="1"/>
    <col min="4" max="7" width="18.28515625" style="1" customWidth="1"/>
    <col min="8" max="8" width="15" style="1" customWidth="1"/>
    <col min="9" max="10" width="18.7109375" style="1" customWidth="1"/>
    <col min="11" max="16384" width="9.140625" style="3"/>
  </cols>
  <sheetData>
    <row r="1" spans="1:10" x14ac:dyDescent="0.25">
      <c r="I1" s="2" t="s">
        <v>4</v>
      </c>
      <c r="J1" s="25" t="s">
        <v>5</v>
      </c>
    </row>
    <row r="2" spans="1:10" x14ac:dyDescent="0.25">
      <c r="I2" s="54" t="s">
        <v>48</v>
      </c>
      <c r="J2" s="54"/>
    </row>
    <row r="3" spans="1:10" ht="15.75" customHeight="1" x14ac:dyDescent="0.25">
      <c r="I3" s="4"/>
    </row>
    <row r="4" spans="1:10" ht="21.75" customHeight="1" x14ac:dyDescent="0.25">
      <c r="A4" s="55" t="s">
        <v>47</v>
      </c>
      <c r="B4" s="55"/>
      <c r="C4" s="55"/>
      <c r="D4" s="55"/>
      <c r="E4" s="55"/>
      <c r="F4" s="55"/>
      <c r="G4" s="55"/>
      <c r="H4" s="55"/>
      <c r="I4" s="55"/>
      <c r="J4" s="55"/>
    </row>
    <row r="5" spans="1:10" s="6" customFormat="1" ht="21.75" customHeight="1" x14ac:dyDescent="0.25">
      <c r="A5" s="57" t="s">
        <v>46</v>
      </c>
      <c r="B5" s="57"/>
      <c r="C5" s="57"/>
      <c r="D5" s="57"/>
      <c r="E5" s="57"/>
      <c r="F5" s="57"/>
      <c r="G5" s="57"/>
      <c r="H5" s="57"/>
      <c r="I5" s="57"/>
      <c r="J5" s="57"/>
    </row>
    <row r="6" spans="1:10" s="6" customFormat="1" ht="38.25" customHeight="1" x14ac:dyDescent="0.25">
      <c r="A6" s="56" t="s">
        <v>6</v>
      </c>
      <c r="B6" s="56" t="s">
        <v>7</v>
      </c>
      <c r="C6" s="56" t="s">
        <v>8</v>
      </c>
      <c r="D6" s="56" t="s">
        <v>9</v>
      </c>
      <c r="E6" s="56"/>
      <c r="F6" s="56"/>
      <c r="G6" s="56"/>
      <c r="H6" s="52" t="s">
        <v>25</v>
      </c>
      <c r="I6" s="56" t="s">
        <v>10</v>
      </c>
      <c r="J6" s="56" t="str">
        <f>IF(Прил.2!A3="Обоснование начальной (максимальной) цены контракта (НМЦК)","Стоимость товара (работы, услуги), руб.","Начальная цена единицы товара, работы, услуги, руб.")</f>
        <v>Начальная цена единицы товара, работы, услуги, руб.</v>
      </c>
    </row>
    <row r="7" spans="1:10" s="6" customFormat="1" ht="69" customHeight="1" x14ac:dyDescent="0.25">
      <c r="A7" s="56"/>
      <c r="B7" s="56"/>
      <c r="C7" s="56"/>
      <c r="D7" s="7" t="str">
        <f>IF(Прил.2.2!A4="Определение ценовой информации, полученной от поставщиков (подрядчиков, исполнителей)","запрос поставщикам (подрядчикам, исполнителям)","запрос в ЕИС")</f>
        <v>запрос в ЕИС</v>
      </c>
      <c r="E7" s="7" t="str">
        <f>IF(D7="запрос поставщикам (подрядчикам, исполнителям)","запрос в ЕИС","запрос поставщикам (подрядчикам, исполнителям)")</f>
        <v>запрос поставщикам (подрядчикам, исполнителям)</v>
      </c>
      <c r="F7" s="7" t="str">
        <f>IF(G7="общедоступные источники","реестр контрактов","общедоступные источники")</f>
        <v>реестр контрактов</v>
      </c>
      <c r="G7" s="7" t="str">
        <f>IF(Прил.2.3!A4="Определение ценовой информации, полученной из общедоступных источников","общедоступные источники","реестр контрактов")</f>
        <v>общедоступные источники</v>
      </c>
      <c r="H7" s="53"/>
      <c r="I7" s="56"/>
      <c r="J7" s="56"/>
    </row>
    <row r="8" spans="1:10" s="6" customFormat="1" x14ac:dyDescent="0.25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</row>
    <row r="9" spans="1:10" s="6" customFormat="1" ht="56.25" customHeight="1" x14ac:dyDescent="0.25">
      <c r="A9" s="8">
        <v>1</v>
      </c>
      <c r="B9" s="23" t="s">
        <v>75</v>
      </c>
      <c r="C9" s="23" t="s">
        <v>28</v>
      </c>
      <c r="D9" s="9">
        <f>Прил.2.2!I11</f>
        <v>77475.56</v>
      </c>
      <c r="E9" s="9"/>
      <c r="F9" s="9"/>
      <c r="G9" s="9">
        <f>Прил.2.3!I9</f>
        <v>71066.67</v>
      </c>
      <c r="H9" s="10">
        <f t="shared" ref="H9:H17" si="0">STDEVA(D9:G9)/I9*100</f>
        <v>6.1016676480438559</v>
      </c>
      <c r="I9" s="11">
        <f>ROUND(AVERAGE(D9:G9),0)</f>
        <v>74271</v>
      </c>
      <c r="J9" s="24">
        <v>74271</v>
      </c>
    </row>
    <row r="10" spans="1:10" s="6" customFormat="1" ht="25.5" hidden="1" customHeight="1" x14ac:dyDescent="0.25">
      <c r="A10" s="12">
        <v>2</v>
      </c>
      <c r="B10" s="23" t="s">
        <v>49</v>
      </c>
      <c r="C10" s="23" t="s">
        <v>28</v>
      </c>
      <c r="D10" s="9">
        <f>Прил.2.2!I12</f>
        <v>1</v>
      </c>
      <c r="E10" s="9"/>
      <c r="F10" s="9"/>
      <c r="G10" s="9">
        <f>Прил.2.3!I12</f>
        <v>1</v>
      </c>
      <c r="H10" s="10">
        <f t="shared" si="0"/>
        <v>0</v>
      </c>
      <c r="I10" s="11">
        <f t="shared" ref="I10:I17" si="1">ROUND(AVERAGE(D10:G10),2)</f>
        <v>1</v>
      </c>
      <c r="J10" s="24"/>
    </row>
    <row r="11" spans="1:10" s="6" customFormat="1" ht="25.5" hidden="1" customHeight="1" x14ac:dyDescent="0.25">
      <c r="A11" s="8">
        <v>3</v>
      </c>
      <c r="B11" s="23" t="s">
        <v>50</v>
      </c>
      <c r="C11" s="23" t="s">
        <v>28</v>
      </c>
      <c r="D11" s="9">
        <f>Прил.2.2!I13</f>
        <v>1</v>
      </c>
      <c r="E11" s="9"/>
      <c r="F11" s="9"/>
      <c r="G11" s="9">
        <f>Прил.2.3!I15</f>
        <v>1</v>
      </c>
      <c r="H11" s="10">
        <f t="shared" si="0"/>
        <v>0</v>
      </c>
      <c r="I11" s="11">
        <f t="shared" si="1"/>
        <v>1</v>
      </c>
      <c r="J11" s="24"/>
    </row>
    <row r="12" spans="1:10" s="6" customFormat="1" ht="25.5" hidden="1" customHeight="1" x14ac:dyDescent="0.25">
      <c r="A12" s="12">
        <v>4</v>
      </c>
      <c r="B12" s="23" t="s">
        <v>51</v>
      </c>
      <c r="C12" s="23" t="s">
        <v>28</v>
      </c>
      <c r="D12" s="9">
        <f>Прил.2.2!I14</f>
        <v>1</v>
      </c>
      <c r="E12" s="9"/>
      <c r="F12" s="9"/>
      <c r="G12" s="9">
        <f>Прил.2.3!I18</f>
        <v>1</v>
      </c>
      <c r="H12" s="10">
        <f t="shared" si="0"/>
        <v>0</v>
      </c>
      <c r="I12" s="11">
        <f t="shared" si="1"/>
        <v>1</v>
      </c>
      <c r="J12" s="24"/>
    </row>
    <row r="13" spans="1:10" s="6" customFormat="1" ht="25.5" hidden="1" customHeight="1" x14ac:dyDescent="0.25">
      <c r="A13" s="8">
        <v>5</v>
      </c>
      <c r="B13" s="23" t="s">
        <v>51</v>
      </c>
      <c r="C13" s="23" t="s">
        <v>28</v>
      </c>
      <c r="D13" s="9">
        <f>Прил.2.2!I15</f>
        <v>1</v>
      </c>
      <c r="E13" s="9"/>
      <c r="F13" s="9"/>
      <c r="G13" s="9">
        <f>Прил.2.3!I21</f>
        <v>1</v>
      </c>
      <c r="H13" s="10">
        <f t="shared" si="0"/>
        <v>0</v>
      </c>
      <c r="I13" s="11">
        <f t="shared" si="1"/>
        <v>1</v>
      </c>
      <c r="J13" s="24"/>
    </row>
    <row r="14" spans="1:10" ht="25.5" hidden="1" customHeight="1" x14ac:dyDescent="0.25">
      <c r="A14" s="12">
        <v>6</v>
      </c>
      <c r="B14" s="23" t="s">
        <v>52</v>
      </c>
      <c r="C14" s="23" t="s">
        <v>28</v>
      </c>
      <c r="D14" s="9">
        <f>Прил.2.2!I16</f>
        <v>1</v>
      </c>
      <c r="E14" s="9"/>
      <c r="F14" s="9"/>
      <c r="G14" s="9">
        <f>Прил.2.3!I24</f>
        <v>1</v>
      </c>
      <c r="H14" s="10">
        <f t="shared" si="0"/>
        <v>0</v>
      </c>
      <c r="I14" s="11">
        <f t="shared" si="1"/>
        <v>1</v>
      </c>
      <c r="J14" s="24"/>
    </row>
    <row r="15" spans="1:10" ht="25.5" hidden="1" customHeight="1" x14ac:dyDescent="0.25">
      <c r="A15" s="8">
        <v>7</v>
      </c>
      <c r="B15" s="23" t="s">
        <v>53</v>
      </c>
      <c r="C15" s="23" t="s">
        <v>28</v>
      </c>
      <c r="D15" s="9">
        <f>Прил.2.2!I17</f>
        <v>1</v>
      </c>
      <c r="E15" s="9"/>
      <c r="F15" s="9"/>
      <c r="G15" s="9">
        <f>Прил.2.3!I27</f>
        <v>1</v>
      </c>
      <c r="H15" s="10">
        <f t="shared" si="0"/>
        <v>0</v>
      </c>
      <c r="I15" s="11">
        <f t="shared" si="1"/>
        <v>1</v>
      </c>
      <c r="J15" s="24"/>
    </row>
    <row r="16" spans="1:10" ht="25.5" hidden="1" customHeight="1" x14ac:dyDescent="0.25">
      <c r="A16" s="12">
        <v>8</v>
      </c>
      <c r="B16" s="23" t="s">
        <v>54</v>
      </c>
      <c r="C16" s="23" t="s">
        <v>28</v>
      </c>
      <c r="D16" s="9">
        <f>Прил.2.2!I18</f>
        <v>1</v>
      </c>
      <c r="E16" s="9"/>
      <c r="F16" s="9"/>
      <c r="G16" s="9">
        <f>Прил.2.3!I30</f>
        <v>1</v>
      </c>
      <c r="H16" s="10">
        <f t="shared" si="0"/>
        <v>0</v>
      </c>
      <c r="I16" s="11">
        <f t="shared" si="1"/>
        <v>1</v>
      </c>
      <c r="J16" s="24"/>
    </row>
    <row r="17" spans="1:10" ht="25.5" hidden="1" customHeight="1" x14ac:dyDescent="0.25">
      <c r="A17" s="8">
        <v>9</v>
      </c>
      <c r="B17" s="23" t="s">
        <v>55</v>
      </c>
      <c r="C17" s="23" t="s">
        <v>28</v>
      </c>
      <c r="D17" s="9">
        <f>Прил.2.2!I19</f>
        <v>1</v>
      </c>
      <c r="E17" s="9"/>
      <c r="F17" s="9"/>
      <c r="G17" s="9">
        <f>Прил.2.3!I33</f>
        <v>1</v>
      </c>
      <c r="H17" s="10">
        <f t="shared" si="0"/>
        <v>0</v>
      </c>
      <c r="I17" s="11">
        <f t="shared" si="1"/>
        <v>1</v>
      </c>
      <c r="J17" s="24"/>
    </row>
    <row r="18" spans="1:10" ht="25.5" hidden="1" customHeight="1" x14ac:dyDescent="0.25">
      <c r="A18" s="12">
        <v>10</v>
      </c>
      <c r="B18" s="23" t="s">
        <v>56</v>
      </c>
      <c r="C18" s="23" t="s">
        <v>28</v>
      </c>
      <c r="D18" s="9">
        <f>Прил.2.2!I20</f>
        <v>1</v>
      </c>
      <c r="E18" s="9"/>
      <c r="F18" s="9"/>
      <c r="G18" s="9">
        <f>Прил.2.3!I36</f>
        <v>1</v>
      </c>
      <c r="H18" s="10">
        <f t="shared" ref="H18:H29" si="2">STDEVA(D18:G18)/I18*100</f>
        <v>0</v>
      </c>
      <c r="I18" s="11">
        <f t="shared" ref="I18:I29" si="3">ROUND(AVERAGE(D18:G18),2)</f>
        <v>1</v>
      </c>
      <c r="J18" s="24"/>
    </row>
    <row r="19" spans="1:10" ht="25.5" hidden="1" customHeight="1" x14ac:dyDescent="0.25">
      <c r="A19" s="8">
        <v>11</v>
      </c>
      <c r="B19" s="23" t="s">
        <v>57</v>
      </c>
      <c r="C19" s="23" t="s">
        <v>28</v>
      </c>
      <c r="D19" s="9">
        <f>Прил.2.2!I21</f>
        <v>1</v>
      </c>
      <c r="E19" s="9"/>
      <c r="F19" s="9"/>
      <c r="G19" s="9">
        <f>Прил.2.3!I39</f>
        <v>1</v>
      </c>
      <c r="H19" s="10">
        <f t="shared" si="2"/>
        <v>0</v>
      </c>
      <c r="I19" s="11">
        <f t="shared" si="3"/>
        <v>1</v>
      </c>
      <c r="J19" s="24"/>
    </row>
    <row r="20" spans="1:10" ht="25.5" hidden="1" customHeight="1" x14ac:dyDescent="0.25">
      <c r="A20" s="12">
        <v>12</v>
      </c>
      <c r="B20" s="23" t="s">
        <v>58</v>
      </c>
      <c r="C20" s="23" t="s">
        <v>28</v>
      </c>
      <c r="D20" s="9">
        <f>Прил.2.2!I22</f>
        <v>1</v>
      </c>
      <c r="E20" s="9"/>
      <c r="F20" s="9"/>
      <c r="G20" s="9">
        <f>Прил.2.3!I42</f>
        <v>1</v>
      </c>
      <c r="H20" s="10">
        <f t="shared" si="2"/>
        <v>0</v>
      </c>
      <c r="I20" s="11">
        <f t="shared" si="3"/>
        <v>1</v>
      </c>
      <c r="J20" s="24"/>
    </row>
    <row r="21" spans="1:10" ht="25.5" hidden="1" customHeight="1" x14ac:dyDescent="0.25">
      <c r="A21" s="8">
        <v>13</v>
      </c>
      <c r="B21" s="23" t="s">
        <v>59</v>
      </c>
      <c r="C21" s="23" t="s">
        <v>28</v>
      </c>
      <c r="D21" s="9">
        <f>Прил.2.2!I23</f>
        <v>1</v>
      </c>
      <c r="E21" s="9"/>
      <c r="F21" s="9"/>
      <c r="G21" s="9">
        <f>Прил.2.3!I45</f>
        <v>1</v>
      </c>
      <c r="H21" s="10">
        <f t="shared" si="2"/>
        <v>0</v>
      </c>
      <c r="I21" s="11">
        <f t="shared" si="3"/>
        <v>1</v>
      </c>
      <c r="J21" s="24"/>
    </row>
    <row r="22" spans="1:10" ht="25.5" hidden="1" customHeight="1" x14ac:dyDescent="0.25">
      <c r="A22" s="12">
        <v>14</v>
      </c>
      <c r="B22" s="23" t="s">
        <v>60</v>
      </c>
      <c r="C22" s="23" t="s">
        <v>28</v>
      </c>
      <c r="D22" s="9">
        <f>Прил.2.2!I24</f>
        <v>1</v>
      </c>
      <c r="E22" s="9"/>
      <c r="F22" s="9"/>
      <c r="G22" s="9">
        <f>Прил.2.3!I48</f>
        <v>1</v>
      </c>
      <c r="H22" s="10">
        <f t="shared" si="2"/>
        <v>0</v>
      </c>
      <c r="I22" s="11">
        <f t="shared" si="3"/>
        <v>1</v>
      </c>
      <c r="J22" s="24"/>
    </row>
    <row r="23" spans="1:10" ht="25.5" hidden="1" customHeight="1" x14ac:dyDescent="0.25">
      <c r="A23" s="8">
        <v>15</v>
      </c>
      <c r="B23" s="23" t="s">
        <v>61</v>
      </c>
      <c r="C23" s="23" t="s">
        <v>28</v>
      </c>
      <c r="D23" s="9">
        <f>Прил.2.2!I25</f>
        <v>1</v>
      </c>
      <c r="E23" s="9"/>
      <c r="F23" s="9"/>
      <c r="G23" s="9">
        <f>Прил.2.3!I51</f>
        <v>1</v>
      </c>
      <c r="H23" s="10">
        <f t="shared" si="2"/>
        <v>0</v>
      </c>
      <c r="I23" s="11">
        <f t="shared" si="3"/>
        <v>1</v>
      </c>
      <c r="J23" s="24"/>
    </row>
    <row r="24" spans="1:10" ht="25.5" hidden="1" customHeight="1" x14ac:dyDescent="0.25">
      <c r="A24" s="12">
        <v>16</v>
      </c>
      <c r="B24" s="23" t="s">
        <v>62</v>
      </c>
      <c r="C24" s="23" t="s">
        <v>28</v>
      </c>
      <c r="D24" s="9">
        <f>Прил.2.2!I26</f>
        <v>1</v>
      </c>
      <c r="E24" s="9"/>
      <c r="F24" s="9"/>
      <c r="G24" s="9">
        <f>Прил.2.3!I54</f>
        <v>1</v>
      </c>
      <c r="H24" s="10">
        <f t="shared" si="2"/>
        <v>0</v>
      </c>
      <c r="I24" s="11">
        <f t="shared" si="3"/>
        <v>1</v>
      </c>
      <c r="J24" s="24"/>
    </row>
    <row r="25" spans="1:10" ht="25.5" hidden="1" customHeight="1" x14ac:dyDescent="0.25">
      <c r="A25" s="8">
        <v>17</v>
      </c>
      <c r="B25" s="23" t="s">
        <v>63</v>
      </c>
      <c r="C25" s="23" t="s">
        <v>28</v>
      </c>
      <c r="D25" s="9">
        <f>Прил.2.2!I27</f>
        <v>1</v>
      </c>
      <c r="E25" s="9"/>
      <c r="F25" s="9"/>
      <c r="G25" s="9">
        <f>Прил.2.3!I57</f>
        <v>1</v>
      </c>
      <c r="H25" s="10">
        <f t="shared" si="2"/>
        <v>0</v>
      </c>
      <c r="I25" s="11">
        <f t="shared" si="3"/>
        <v>1</v>
      </c>
      <c r="J25" s="24"/>
    </row>
    <row r="26" spans="1:10" ht="25.5" hidden="1" customHeight="1" x14ac:dyDescent="0.25">
      <c r="A26" s="8">
        <v>18</v>
      </c>
      <c r="B26" s="23" t="s">
        <v>64</v>
      </c>
      <c r="C26" s="23" t="s">
        <v>28</v>
      </c>
      <c r="D26" s="9">
        <f>Прил.2.2!I28</f>
        <v>1</v>
      </c>
      <c r="E26" s="9"/>
      <c r="F26" s="9"/>
      <c r="G26" s="9">
        <f>Прил.2.3!I60</f>
        <v>1</v>
      </c>
      <c r="H26" s="10">
        <f t="shared" si="2"/>
        <v>0</v>
      </c>
      <c r="I26" s="11">
        <f t="shared" si="3"/>
        <v>1</v>
      </c>
      <c r="J26" s="24"/>
    </row>
    <row r="27" spans="1:10" ht="25.5" hidden="1" customHeight="1" x14ac:dyDescent="0.25">
      <c r="A27" s="12">
        <v>19</v>
      </c>
      <c r="B27" s="23" t="s">
        <v>65</v>
      </c>
      <c r="C27" s="23" t="s">
        <v>28</v>
      </c>
      <c r="D27" s="9">
        <f>Прил.2.2!I29</f>
        <v>1</v>
      </c>
      <c r="E27" s="9"/>
      <c r="F27" s="9"/>
      <c r="G27" s="9">
        <f>Прил.2.3!I63</f>
        <v>1</v>
      </c>
      <c r="H27" s="10">
        <f t="shared" si="2"/>
        <v>0</v>
      </c>
      <c r="I27" s="11">
        <f t="shared" si="3"/>
        <v>1</v>
      </c>
      <c r="J27" s="24"/>
    </row>
    <row r="28" spans="1:10" ht="25.5" hidden="1" customHeight="1" x14ac:dyDescent="0.25">
      <c r="A28" s="8">
        <v>20</v>
      </c>
      <c r="B28" s="23" t="s">
        <v>66</v>
      </c>
      <c r="C28" s="23" t="s">
        <v>28</v>
      </c>
      <c r="D28" s="9">
        <f>Прил.2.2!I30</f>
        <v>1</v>
      </c>
      <c r="E28" s="9"/>
      <c r="F28" s="9"/>
      <c r="G28" s="9">
        <f>Прил.2.3!I66</f>
        <v>1</v>
      </c>
      <c r="H28" s="10">
        <f t="shared" si="2"/>
        <v>0</v>
      </c>
      <c r="I28" s="11">
        <f t="shared" si="3"/>
        <v>1</v>
      </c>
      <c r="J28" s="24"/>
    </row>
    <row r="29" spans="1:10" ht="25.5" hidden="1" customHeight="1" x14ac:dyDescent="0.25">
      <c r="A29" s="8">
        <v>21</v>
      </c>
      <c r="B29" s="23" t="s">
        <v>67</v>
      </c>
      <c r="C29" s="23" t="s">
        <v>28</v>
      </c>
      <c r="D29" s="9">
        <f>Прил.2.2!I31</f>
        <v>1</v>
      </c>
      <c r="E29" s="9"/>
      <c r="F29" s="9"/>
      <c r="G29" s="9">
        <f>Прил.2.3!I69</f>
        <v>1</v>
      </c>
      <c r="H29" s="10">
        <f t="shared" si="2"/>
        <v>0</v>
      </c>
      <c r="I29" s="11">
        <f t="shared" si="3"/>
        <v>1</v>
      </c>
      <c r="J29" s="24"/>
    </row>
    <row r="30" spans="1:10" ht="54" hidden="1" customHeight="1" x14ac:dyDescent="0.25">
      <c r="H30" s="50" t="str">
        <f>IF(Прил.2!A3="Обоснование начальной (максимальной) цены контракта (НМЦК)","ИТОГО:","Начальная сумма цен единиц товара, работы, услуги, руб.")</f>
        <v>Начальная сумма цен единиц товара, работы, услуги, руб.</v>
      </c>
      <c r="I30" s="51"/>
      <c r="J30" s="13">
        <f>SUM(J9:J29)</f>
        <v>74271</v>
      </c>
    </row>
  </sheetData>
  <sheetProtection formatColumns="0" formatRows="0" insertRows="0" deleteRows="0" selectLockedCells="1" sort="0" autoFilter="0"/>
  <mergeCells count="11">
    <mergeCell ref="H30:I30"/>
    <mergeCell ref="H6:H7"/>
    <mergeCell ref="I2:J2"/>
    <mergeCell ref="A4:J4"/>
    <mergeCell ref="A6:A7"/>
    <mergeCell ref="B6:B7"/>
    <mergeCell ref="C6:C7"/>
    <mergeCell ref="D6:G6"/>
    <mergeCell ref="I6:I7"/>
    <mergeCell ref="J6:J7"/>
    <mergeCell ref="A5:J5"/>
  </mergeCells>
  <dataValidations count="2">
    <dataValidation type="decimal" allowBlank="1" showInputMessage="1" showErrorMessage="1" errorTitle="ВНИМАНИЕ!" error="Введите действительное число больше нуля." sqref="D9:G29">
      <formula1>0</formula1>
      <formula2>1000000000</formula2>
    </dataValidation>
    <dataValidation type="decimal" allowBlank="1" showInputMessage="1" showErrorMessage="1" errorTitle="ВНИМАНИЕ!" error="Значение ячейки не может быть меньше 0 и больше &quot;Средней цены за единицу товара (работы, услуги)&quot;" sqref="J9:J29">
      <formula1>0</formula1>
      <formula2>I9</formula2>
    </dataValidation>
  </dataValidations>
  <pageMargins left="0.70866141732283472" right="0.70866141732283472" top="1.3385826771653544" bottom="0.74803149606299213" header="0.31496062992125984" footer="0.31496062992125984"/>
  <pageSetup paperSize="9" scale="69" fitToHeight="0" orientation="landscape" blackAndWhite="1" r:id="rId1"/>
  <ignoredErrors>
    <ignoredError sqref="H10:I17 H18:I29 H9" formulaRange="1"/>
    <ignoredError sqref="G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92D050"/>
    <pageSetUpPr fitToPage="1"/>
  </sheetPr>
  <dimension ref="A1:I31"/>
  <sheetViews>
    <sheetView zoomScale="110" zoomScaleNormal="110" zoomScaleSheetLayoutView="85" workbookViewId="0">
      <selection activeCell="A12" sqref="A12:XFD31"/>
    </sheetView>
  </sheetViews>
  <sheetFormatPr defaultRowHeight="17.25" x14ac:dyDescent="0.25"/>
  <cols>
    <col min="1" max="1" width="6.42578125" style="1" customWidth="1"/>
    <col min="2" max="2" width="21.7109375" style="1" customWidth="1"/>
    <col min="3" max="3" width="18.28515625" style="1" customWidth="1"/>
    <col min="4" max="4" width="21.7109375" style="1" customWidth="1"/>
    <col min="5" max="5" width="18.28515625" style="1" customWidth="1"/>
    <col min="6" max="6" width="21.7109375" style="1" customWidth="1"/>
    <col min="7" max="7" width="18.28515625" style="1" customWidth="1"/>
    <col min="8" max="8" width="15" style="1" customWidth="1"/>
    <col min="9" max="9" width="18.7109375" style="1" customWidth="1"/>
    <col min="10" max="16384" width="9.140625" style="3"/>
  </cols>
  <sheetData>
    <row r="1" spans="1:9" x14ac:dyDescent="0.25">
      <c r="G1" s="58" t="s">
        <v>4</v>
      </c>
      <c r="H1" s="58"/>
      <c r="I1" s="25" t="s">
        <v>11</v>
      </c>
    </row>
    <row r="2" spans="1:9" x14ac:dyDescent="0.25">
      <c r="H2" s="54" t="s">
        <v>48</v>
      </c>
      <c r="I2" s="54"/>
    </row>
    <row r="3" spans="1:9" ht="15.75" customHeight="1" x14ac:dyDescent="0.25">
      <c r="I3" s="4"/>
    </row>
    <row r="4" spans="1:9" ht="20.25" customHeight="1" x14ac:dyDescent="0.25">
      <c r="A4" s="61" t="s">
        <v>33</v>
      </c>
      <c r="B4" s="61"/>
      <c r="C4" s="61"/>
      <c r="D4" s="61"/>
      <c r="E4" s="61"/>
      <c r="F4" s="61"/>
      <c r="G4" s="61"/>
      <c r="H4" s="61"/>
      <c r="I4" s="61"/>
    </row>
    <row r="5" spans="1:9" s="6" customFormat="1" ht="12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s="6" customFormat="1" ht="39" customHeight="1" x14ac:dyDescent="0.25">
      <c r="A6" s="56" t="s">
        <v>12</v>
      </c>
      <c r="B6" s="52" t="s">
        <v>13</v>
      </c>
      <c r="C6" s="52"/>
      <c r="D6" s="56"/>
      <c r="E6" s="56"/>
      <c r="F6" s="56"/>
      <c r="G6" s="56"/>
      <c r="H6" s="52" t="s">
        <v>25</v>
      </c>
      <c r="I6" s="56" t="s">
        <v>24</v>
      </c>
    </row>
    <row r="7" spans="1:9" s="6" customFormat="1" ht="21" customHeight="1" x14ac:dyDescent="0.25">
      <c r="A7" s="62"/>
      <c r="B7" s="63" t="s">
        <v>14</v>
      </c>
      <c r="C7" s="64"/>
      <c r="D7" s="63" t="s">
        <v>15</v>
      </c>
      <c r="E7" s="64"/>
      <c r="F7" s="63" t="s">
        <v>16</v>
      </c>
      <c r="G7" s="64"/>
      <c r="H7" s="65"/>
      <c r="I7" s="56"/>
    </row>
    <row r="8" spans="1:9" s="6" customFormat="1" ht="21.75" customHeight="1" x14ac:dyDescent="0.25">
      <c r="A8" s="62"/>
      <c r="B8" s="59" t="s">
        <v>72</v>
      </c>
      <c r="C8" s="60"/>
      <c r="D8" s="59" t="s">
        <v>73</v>
      </c>
      <c r="E8" s="60"/>
      <c r="F8" s="59" t="s">
        <v>74</v>
      </c>
      <c r="G8" s="60"/>
      <c r="H8" s="65"/>
      <c r="I8" s="56"/>
    </row>
    <row r="9" spans="1:9" s="6" customFormat="1" ht="69" customHeight="1" x14ac:dyDescent="0.25">
      <c r="A9" s="56"/>
      <c r="B9" s="14" t="s">
        <v>17</v>
      </c>
      <c r="C9" s="14" t="s">
        <v>18</v>
      </c>
      <c r="D9" s="14" t="s">
        <v>17</v>
      </c>
      <c r="E9" s="14" t="s">
        <v>18</v>
      </c>
      <c r="F9" s="14" t="s">
        <v>17</v>
      </c>
      <c r="G9" s="14" t="s">
        <v>18</v>
      </c>
      <c r="H9" s="53"/>
      <c r="I9" s="56"/>
    </row>
    <row r="10" spans="1:9" s="6" customFormat="1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  <c r="I10" s="7">
        <v>9</v>
      </c>
    </row>
    <row r="11" spans="1:9" s="6" customFormat="1" ht="108" customHeight="1" x14ac:dyDescent="0.25">
      <c r="A11" s="8">
        <v>1</v>
      </c>
      <c r="B11" s="17" t="str">
        <f>'Прил. 2.1'!B9</f>
        <v>услуга по перевозке негабаритного груза включающего  доставку, погрузку и выгрузку троллейбусов</v>
      </c>
      <c r="C11" s="24">
        <f>1275000/15</f>
        <v>85000</v>
      </c>
      <c r="D11" s="17" t="str">
        <f>B11</f>
        <v>услуга по перевозке негабаритного груза включающего  доставку, погрузку и выгрузку троллейбусов</v>
      </c>
      <c r="E11" s="24">
        <f>1135000/15</f>
        <v>75666.666666666672</v>
      </c>
      <c r="F11" s="17" t="str">
        <f>B11</f>
        <v>услуга по перевозке негабаритного груза включающего  доставку, погрузку и выгрузку троллейбусов</v>
      </c>
      <c r="G11" s="24">
        <f>1076400/15</f>
        <v>71760</v>
      </c>
      <c r="H11" s="10">
        <f t="shared" ref="H11:H20" si="0">STDEVA(C11,E11,G11)/I11*100</f>
        <v>8.7806106841229852</v>
      </c>
      <c r="I11" s="11">
        <f>ROUND(AVERAGE(C11,E11,G11),2)</f>
        <v>77475.56</v>
      </c>
    </row>
    <row r="12" spans="1:9" s="6" customFormat="1" ht="33" hidden="1" customHeight="1" x14ac:dyDescent="0.25">
      <c r="A12" s="12">
        <v>2</v>
      </c>
      <c r="B12" s="17" t="str">
        <f>'Прил. 2.1'!B10</f>
        <v>Товар, работа, услуга 2</v>
      </c>
      <c r="C12" s="24">
        <v>1</v>
      </c>
      <c r="D12" s="17" t="str">
        <f t="shared" ref="D12:D31" si="1">B12</f>
        <v>Товар, работа, услуга 2</v>
      </c>
      <c r="E12" s="24">
        <v>1</v>
      </c>
      <c r="F12" s="17" t="str">
        <f t="shared" ref="F12:F31" si="2">B12</f>
        <v>Товар, работа, услуга 2</v>
      </c>
      <c r="G12" s="24">
        <v>1</v>
      </c>
      <c r="H12" s="10">
        <f t="shared" si="0"/>
        <v>0</v>
      </c>
      <c r="I12" s="11">
        <f t="shared" ref="I12:I20" si="3">ROUND(AVERAGE(C12,E12,G12),2)</f>
        <v>1</v>
      </c>
    </row>
    <row r="13" spans="1:9" s="6" customFormat="1" ht="33" hidden="1" customHeight="1" x14ac:dyDescent="0.25">
      <c r="A13" s="8">
        <v>3</v>
      </c>
      <c r="B13" s="17" t="str">
        <f>'Прил. 2.1'!B11</f>
        <v>Товар, работа, услуга 3</v>
      </c>
      <c r="C13" s="24">
        <v>1</v>
      </c>
      <c r="D13" s="17" t="str">
        <f t="shared" si="1"/>
        <v>Товар, работа, услуга 3</v>
      </c>
      <c r="E13" s="24">
        <v>1</v>
      </c>
      <c r="F13" s="17" t="str">
        <f t="shared" si="2"/>
        <v>Товар, работа, услуга 3</v>
      </c>
      <c r="G13" s="24">
        <v>1</v>
      </c>
      <c r="H13" s="10">
        <f t="shared" si="0"/>
        <v>0</v>
      </c>
      <c r="I13" s="11">
        <f t="shared" si="3"/>
        <v>1</v>
      </c>
    </row>
    <row r="14" spans="1:9" s="6" customFormat="1" ht="33" hidden="1" customHeight="1" x14ac:dyDescent="0.25">
      <c r="A14" s="12">
        <v>4</v>
      </c>
      <c r="B14" s="17" t="str">
        <f>'Прил. 2.1'!B12</f>
        <v>Товар, работа, услуга 4</v>
      </c>
      <c r="C14" s="24">
        <v>1</v>
      </c>
      <c r="D14" s="17" t="str">
        <f t="shared" si="1"/>
        <v>Товар, работа, услуга 4</v>
      </c>
      <c r="E14" s="24">
        <v>1</v>
      </c>
      <c r="F14" s="17" t="str">
        <f t="shared" si="2"/>
        <v>Товар, работа, услуга 4</v>
      </c>
      <c r="G14" s="24">
        <v>1</v>
      </c>
      <c r="H14" s="10">
        <f t="shared" si="0"/>
        <v>0</v>
      </c>
      <c r="I14" s="11">
        <f t="shared" si="3"/>
        <v>1</v>
      </c>
    </row>
    <row r="15" spans="1:9" s="6" customFormat="1" ht="33" hidden="1" customHeight="1" x14ac:dyDescent="0.25">
      <c r="A15" s="8">
        <v>5</v>
      </c>
      <c r="B15" s="17" t="str">
        <f>'Прил. 2.1'!B13</f>
        <v>Товар, работа, услуга 4</v>
      </c>
      <c r="C15" s="24">
        <v>1</v>
      </c>
      <c r="D15" s="17" t="str">
        <f t="shared" si="1"/>
        <v>Товар, работа, услуга 4</v>
      </c>
      <c r="E15" s="24">
        <v>1</v>
      </c>
      <c r="F15" s="17" t="str">
        <f t="shared" si="2"/>
        <v>Товар, работа, услуга 4</v>
      </c>
      <c r="G15" s="24">
        <v>1</v>
      </c>
      <c r="H15" s="10">
        <f t="shared" si="0"/>
        <v>0</v>
      </c>
      <c r="I15" s="11">
        <f t="shared" si="3"/>
        <v>1</v>
      </c>
    </row>
    <row r="16" spans="1:9" ht="33" hidden="1" customHeight="1" x14ac:dyDescent="0.25">
      <c r="A16" s="12">
        <v>6</v>
      </c>
      <c r="B16" s="17" t="str">
        <f>'Прил. 2.1'!B14</f>
        <v>Товар, работа, услуга 6</v>
      </c>
      <c r="C16" s="24">
        <v>1</v>
      </c>
      <c r="D16" s="17" t="str">
        <f t="shared" si="1"/>
        <v>Товар, работа, услуга 6</v>
      </c>
      <c r="E16" s="24">
        <v>1</v>
      </c>
      <c r="F16" s="17" t="str">
        <f t="shared" si="2"/>
        <v>Товар, работа, услуга 6</v>
      </c>
      <c r="G16" s="24">
        <v>1</v>
      </c>
      <c r="H16" s="10">
        <f t="shared" si="0"/>
        <v>0</v>
      </c>
      <c r="I16" s="11">
        <f t="shared" si="3"/>
        <v>1</v>
      </c>
    </row>
    <row r="17" spans="1:9" ht="33" hidden="1" customHeight="1" x14ac:dyDescent="0.25">
      <c r="A17" s="8">
        <v>7</v>
      </c>
      <c r="B17" s="17" t="str">
        <f>'Прил. 2.1'!B15</f>
        <v>Товар, работа, услуга 7</v>
      </c>
      <c r="C17" s="24">
        <v>1</v>
      </c>
      <c r="D17" s="17" t="str">
        <f t="shared" si="1"/>
        <v>Товар, работа, услуга 7</v>
      </c>
      <c r="E17" s="24">
        <v>1</v>
      </c>
      <c r="F17" s="17" t="str">
        <f t="shared" si="2"/>
        <v>Товар, работа, услуга 7</v>
      </c>
      <c r="G17" s="24">
        <v>1</v>
      </c>
      <c r="H17" s="10">
        <f t="shared" si="0"/>
        <v>0</v>
      </c>
      <c r="I17" s="11">
        <f t="shared" si="3"/>
        <v>1</v>
      </c>
    </row>
    <row r="18" spans="1:9" ht="33" hidden="1" customHeight="1" x14ac:dyDescent="0.25">
      <c r="A18" s="12">
        <v>8</v>
      </c>
      <c r="B18" s="17" t="str">
        <f>'Прил. 2.1'!B16</f>
        <v>Товар, работа, услуга 8</v>
      </c>
      <c r="C18" s="24">
        <v>1</v>
      </c>
      <c r="D18" s="17" t="str">
        <f t="shared" si="1"/>
        <v>Товар, работа, услуга 8</v>
      </c>
      <c r="E18" s="24">
        <v>1</v>
      </c>
      <c r="F18" s="17" t="str">
        <f t="shared" si="2"/>
        <v>Товар, работа, услуга 8</v>
      </c>
      <c r="G18" s="24">
        <v>1</v>
      </c>
      <c r="H18" s="10">
        <f t="shared" si="0"/>
        <v>0</v>
      </c>
      <c r="I18" s="11">
        <f t="shared" si="3"/>
        <v>1</v>
      </c>
    </row>
    <row r="19" spans="1:9" ht="33" hidden="1" customHeight="1" x14ac:dyDescent="0.25">
      <c r="A19" s="8">
        <v>9</v>
      </c>
      <c r="B19" s="17" t="str">
        <f>'Прил. 2.1'!B17</f>
        <v>Товар, работа, услуга 9</v>
      </c>
      <c r="C19" s="24">
        <v>1</v>
      </c>
      <c r="D19" s="17" t="str">
        <f t="shared" si="1"/>
        <v>Товар, работа, услуга 9</v>
      </c>
      <c r="E19" s="24">
        <v>1</v>
      </c>
      <c r="F19" s="17" t="str">
        <f t="shared" si="2"/>
        <v>Товар, работа, услуга 9</v>
      </c>
      <c r="G19" s="24">
        <v>1</v>
      </c>
      <c r="H19" s="10">
        <f t="shared" si="0"/>
        <v>0</v>
      </c>
      <c r="I19" s="11">
        <f t="shared" si="3"/>
        <v>1</v>
      </c>
    </row>
    <row r="20" spans="1:9" ht="33" hidden="1" customHeight="1" x14ac:dyDescent="0.25">
      <c r="A20" s="12">
        <v>10</v>
      </c>
      <c r="B20" s="17" t="str">
        <f>'Прил. 2.1'!B18</f>
        <v>Товар, работа, услуга 10</v>
      </c>
      <c r="C20" s="24">
        <v>1</v>
      </c>
      <c r="D20" s="17" t="str">
        <f t="shared" si="1"/>
        <v>Товар, работа, услуга 10</v>
      </c>
      <c r="E20" s="24">
        <v>1</v>
      </c>
      <c r="F20" s="17" t="str">
        <f t="shared" si="2"/>
        <v>Товар, работа, услуга 10</v>
      </c>
      <c r="G20" s="24">
        <v>1</v>
      </c>
      <c r="H20" s="10">
        <f t="shared" si="0"/>
        <v>0</v>
      </c>
      <c r="I20" s="15">
        <f t="shared" si="3"/>
        <v>1</v>
      </c>
    </row>
    <row r="21" spans="1:9" ht="33" hidden="1" customHeight="1" x14ac:dyDescent="0.25">
      <c r="A21" s="12">
        <v>11</v>
      </c>
      <c r="B21" s="17" t="str">
        <f>'Прил. 2.1'!B19</f>
        <v>Товар, работа, услуга 11</v>
      </c>
      <c r="C21" s="24">
        <v>1</v>
      </c>
      <c r="D21" s="17" t="str">
        <f t="shared" si="1"/>
        <v>Товар, работа, услуга 11</v>
      </c>
      <c r="E21" s="24">
        <v>1</v>
      </c>
      <c r="F21" s="17" t="str">
        <f t="shared" si="2"/>
        <v>Товар, работа, услуга 11</v>
      </c>
      <c r="G21" s="24">
        <v>1</v>
      </c>
      <c r="H21" s="10">
        <f t="shared" ref="H21:H31" si="4">STDEVA(C21,E21,G21)/I21*100</f>
        <v>0</v>
      </c>
      <c r="I21" s="15">
        <f t="shared" ref="I21:I31" si="5">ROUND(AVERAGE(C21,E21,G21),2)</f>
        <v>1</v>
      </c>
    </row>
    <row r="22" spans="1:9" ht="33" hidden="1" customHeight="1" x14ac:dyDescent="0.25">
      <c r="A22" s="8">
        <v>12</v>
      </c>
      <c r="B22" s="17" t="str">
        <f>'Прил. 2.1'!B20</f>
        <v>Товар, работа, услуга 12</v>
      </c>
      <c r="C22" s="24">
        <v>1</v>
      </c>
      <c r="D22" s="17" t="str">
        <f t="shared" si="1"/>
        <v>Товар, работа, услуга 12</v>
      </c>
      <c r="E22" s="24">
        <v>1</v>
      </c>
      <c r="F22" s="17" t="str">
        <f t="shared" si="2"/>
        <v>Товар, работа, услуга 12</v>
      </c>
      <c r="G22" s="24">
        <v>1</v>
      </c>
      <c r="H22" s="10">
        <f t="shared" si="4"/>
        <v>0</v>
      </c>
      <c r="I22" s="15">
        <f t="shared" si="5"/>
        <v>1</v>
      </c>
    </row>
    <row r="23" spans="1:9" ht="33" hidden="1" customHeight="1" x14ac:dyDescent="0.25">
      <c r="A23" s="12">
        <v>13</v>
      </c>
      <c r="B23" s="17" t="str">
        <f>'Прил. 2.1'!B21</f>
        <v>Товар, работа, услуга 13</v>
      </c>
      <c r="C23" s="24">
        <v>1</v>
      </c>
      <c r="D23" s="17" t="str">
        <f t="shared" si="1"/>
        <v>Товар, работа, услуга 13</v>
      </c>
      <c r="E23" s="24">
        <v>1</v>
      </c>
      <c r="F23" s="17" t="str">
        <f t="shared" si="2"/>
        <v>Товар, работа, услуга 13</v>
      </c>
      <c r="G23" s="24">
        <v>1</v>
      </c>
      <c r="H23" s="10">
        <f t="shared" si="4"/>
        <v>0</v>
      </c>
      <c r="I23" s="15">
        <f t="shared" si="5"/>
        <v>1</v>
      </c>
    </row>
    <row r="24" spans="1:9" ht="33" hidden="1" customHeight="1" x14ac:dyDescent="0.25">
      <c r="A24" s="12">
        <v>14</v>
      </c>
      <c r="B24" s="17" t="str">
        <f>'Прил. 2.1'!B22</f>
        <v>Товар, работа, услуга 14</v>
      </c>
      <c r="C24" s="24">
        <v>1</v>
      </c>
      <c r="D24" s="17" t="str">
        <f t="shared" si="1"/>
        <v>Товар, работа, услуга 14</v>
      </c>
      <c r="E24" s="24">
        <v>1</v>
      </c>
      <c r="F24" s="17" t="str">
        <f t="shared" si="2"/>
        <v>Товар, работа, услуга 14</v>
      </c>
      <c r="G24" s="24">
        <v>1</v>
      </c>
      <c r="H24" s="10">
        <f t="shared" si="4"/>
        <v>0</v>
      </c>
      <c r="I24" s="15">
        <f t="shared" si="5"/>
        <v>1</v>
      </c>
    </row>
    <row r="25" spans="1:9" ht="33" hidden="1" customHeight="1" x14ac:dyDescent="0.25">
      <c r="A25" s="8">
        <v>15</v>
      </c>
      <c r="B25" s="17" t="str">
        <f>'Прил. 2.1'!B23</f>
        <v>Товар, работа, услуга 15</v>
      </c>
      <c r="C25" s="24">
        <v>1</v>
      </c>
      <c r="D25" s="17" t="str">
        <f t="shared" si="1"/>
        <v>Товар, работа, услуга 15</v>
      </c>
      <c r="E25" s="24">
        <v>1</v>
      </c>
      <c r="F25" s="17" t="str">
        <f t="shared" si="2"/>
        <v>Товар, работа, услуга 15</v>
      </c>
      <c r="G25" s="24">
        <v>1</v>
      </c>
      <c r="H25" s="10">
        <f t="shared" si="4"/>
        <v>0</v>
      </c>
      <c r="I25" s="15">
        <f t="shared" si="5"/>
        <v>1</v>
      </c>
    </row>
    <row r="26" spans="1:9" ht="33" hidden="1" customHeight="1" x14ac:dyDescent="0.25">
      <c r="A26" s="12">
        <v>16</v>
      </c>
      <c r="B26" s="17" t="str">
        <f>'Прил. 2.1'!B24</f>
        <v>Товар, работа, услуга 16</v>
      </c>
      <c r="C26" s="24">
        <v>1</v>
      </c>
      <c r="D26" s="17" t="str">
        <f t="shared" si="1"/>
        <v>Товар, работа, услуга 16</v>
      </c>
      <c r="E26" s="24">
        <v>1</v>
      </c>
      <c r="F26" s="17" t="str">
        <f t="shared" si="2"/>
        <v>Товар, работа, услуга 16</v>
      </c>
      <c r="G26" s="24">
        <v>1</v>
      </c>
      <c r="H26" s="10">
        <f t="shared" si="4"/>
        <v>0</v>
      </c>
      <c r="I26" s="15">
        <f t="shared" si="5"/>
        <v>1</v>
      </c>
    </row>
    <row r="27" spans="1:9" ht="33" hidden="1" customHeight="1" x14ac:dyDescent="0.25">
      <c r="A27" s="12">
        <v>17</v>
      </c>
      <c r="B27" s="17" t="str">
        <f>'Прил. 2.1'!B25</f>
        <v>Товар, работа, услуга 17</v>
      </c>
      <c r="C27" s="24">
        <v>1</v>
      </c>
      <c r="D27" s="17" t="str">
        <f t="shared" si="1"/>
        <v>Товар, работа, услуга 17</v>
      </c>
      <c r="E27" s="24">
        <v>1</v>
      </c>
      <c r="F27" s="17" t="str">
        <f t="shared" si="2"/>
        <v>Товар, работа, услуга 17</v>
      </c>
      <c r="G27" s="24">
        <v>1</v>
      </c>
      <c r="H27" s="10">
        <f t="shared" si="4"/>
        <v>0</v>
      </c>
      <c r="I27" s="15">
        <f t="shared" si="5"/>
        <v>1</v>
      </c>
    </row>
    <row r="28" spans="1:9" ht="33" hidden="1" customHeight="1" x14ac:dyDescent="0.25">
      <c r="A28" s="8">
        <v>18</v>
      </c>
      <c r="B28" s="17" t="str">
        <f>'Прил. 2.1'!B26</f>
        <v>Товар, работа, услуга 18</v>
      </c>
      <c r="C28" s="24">
        <v>1</v>
      </c>
      <c r="D28" s="17" t="str">
        <f t="shared" si="1"/>
        <v>Товар, работа, услуга 18</v>
      </c>
      <c r="E28" s="24">
        <v>1</v>
      </c>
      <c r="F28" s="17" t="str">
        <f t="shared" si="2"/>
        <v>Товар, работа, услуга 18</v>
      </c>
      <c r="G28" s="24">
        <v>1</v>
      </c>
      <c r="H28" s="10">
        <f t="shared" si="4"/>
        <v>0</v>
      </c>
      <c r="I28" s="15">
        <f t="shared" si="5"/>
        <v>1</v>
      </c>
    </row>
    <row r="29" spans="1:9" ht="33" hidden="1" customHeight="1" x14ac:dyDescent="0.25">
      <c r="A29" s="12">
        <v>19</v>
      </c>
      <c r="B29" s="17" t="str">
        <f>'Прил. 2.1'!B27</f>
        <v>Товар, работа, услуга 19</v>
      </c>
      <c r="C29" s="24">
        <v>1</v>
      </c>
      <c r="D29" s="17" t="str">
        <f t="shared" si="1"/>
        <v>Товар, работа, услуга 19</v>
      </c>
      <c r="E29" s="24">
        <v>1</v>
      </c>
      <c r="F29" s="17" t="str">
        <f t="shared" si="2"/>
        <v>Товар, работа, услуга 19</v>
      </c>
      <c r="G29" s="24">
        <v>1</v>
      </c>
      <c r="H29" s="10">
        <f t="shared" si="4"/>
        <v>0</v>
      </c>
      <c r="I29" s="15">
        <f t="shared" si="5"/>
        <v>1</v>
      </c>
    </row>
    <row r="30" spans="1:9" ht="33" hidden="1" customHeight="1" x14ac:dyDescent="0.25">
      <c r="A30" s="12">
        <v>20</v>
      </c>
      <c r="B30" s="17" t="str">
        <f>'Прил. 2.1'!B28</f>
        <v>Товар, работа, услуга 20</v>
      </c>
      <c r="C30" s="24">
        <v>1</v>
      </c>
      <c r="D30" s="17" t="str">
        <f t="shared" si="1"/>
        <v>Товар, работа, услуга 20</v>
      </c>
      <c r="E30" s="24">
        <v>1</v>
      </c>
      <c r="F30" s="17" t="str">
        <f t="shared" si="2"/>
        <v>Товар, работа, услуга 20</v>
      </c>
      <c r="G30" s="24">
        <v>1</v>
      </c>
      <c r="H30" s="10">
        <f t="shared" si="4"/>
        <v>0</v>
      </c>
      <c r="I30" s="15">
        <f t="shared" si="5"/>
        <v>1</v>
      </c>
    </row>
    <row r="31" spans="1:9" ht="33" hidden="1" customHeight="1" x14ac:dyDescent="0.25">
      <c r="A31" s="8">
        <v>21</v>
      </c>
      <c r="B31" s="17" t="str">
        <f>'Прил. 2.1'!B29</f>
        <v>Товар, работа, услуга 21</v>
      </c>
      <c r="C31" s="24">
        <v>1</v>
      </c>
      <c r="D31" s="17" t="str">
        <f t="shared" si="1"/>
        <v>Товар, работа, услуга 21</v>
      </c>
      <c r="E31" s="24">
        <v>1</v>
      </c>
      <c r="F31" s="17" t="str">
        <f t="shared" si="2"/>
        <v>Товар, работа, услуга 21</v>
      </c>
      <c r="G31" s="24">
        <v>1</v>
      </c>
      <c r="H31" s="10">
        <f t="shared" si="4"/>
        <v>0</v>
      </c>
      <c r="I31" s="15">
        <f t="shared" si="5"/>
        <v>1</v>
      </c>
    </row>
  </sheetData>
  <sheetProtection formatColumns="0" formatRows="0" insertRows="0" deleteRows="0" selectLockedCells="1" sort="0" autoFilter="0"/>
  <mergeCells count="13">
    <mergeCell ref="H2:I2"/>
    <mergeCell ref="G1:H1"/>
    <mergeCell ref="B8:C8"/>
    <mergeCell ref="D8:E8"/>
    <mergeCell ref="F8:G8"/>
    <mergeCell ref="A4:I4"/>
    <mergeCell ref="A6:A9"/>
    <mergeCell ref="B6:G6"/>
    <mergeCell ref="I6:I9"/>
    <mergeCell ref="B7:C7"/>
    <mergeCell ref="D7:E7"/>
    <mergeCell ref="F7:G7"/>
    <mergeCell ref="H6:H9"/>
  </mergeCells>
  <dataValidations count="1">
    <dataValidation type="decimal" allowBlank="1" showInputMessage="1" showErrorMessage="1" errorTitle="ВНИМАНИЕ!" error="Введите действительное число больше нуля." sqref="C11:C31 E11:E31 G11:G31">
      <formula1>0</formula1>
      <formula2>1000000000</formula2>
    </dataValidation>
  </dataValidations>
  <pageMargins left="0.70866141732283472" right="0.70866141732283472" top="1.3385826771653544" bottom="0.74803149606299213" header="0.31496062992125984" footer="0.31496062992125984"/>
  <pageSetup paperSize="9" scale="81" fitToHeight="0" orientation="landscape" blackAndWhite="1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ИД!$A$1:$A$2</xm:f>
          </x14:formula1>
          <xm:sqref>A4:I4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92D050"/>
    <pageSetUpPr fitToPage="1"/>
  </sheetPr>
  <dimension ref="A1:J125"/>
  <sheetViews>
    <sheetView zoomScale="120" zoomScaleNormal="120" zoomScaleSheetLayoutView="85" workbookViewId="0">
      <selection activeCell="B76" sqref="B76"/>
    </sheetView>
  </sheetViews>
  <sheetFormatPr defaultRowHeight="17.25" x14ac:dyDescent="0.25"/>
  <cols>
    <col min="1" max="1" width="6.42578125" style="1" customWidth="1"/>
    <col min="2" max="2" width="31.85546875" style="1" customWidth="1"/>
    <col min="3" max="3" width="45.85546875" style="1" customWidth="1"/>
    <col min="4" max="4" width="18.140625" style="1" customWidth="1"/>
    <col min="5" max="5" width="21.85546875" style="1" customWidth="1"/>
    <col min="6" max="7" width="18" style="1" customWidth="1"/>
    <col min="8" max="8" width="19.85546875" style="1" customWidth="1"/>
    <col min="9" max="9" width="16.140625" style="3" customWidth="1"/>
    <col min="10" max="10" width="16.28515625" style="3" customWidth="1"/>
    <col min="11" max="16384" width="9.140625" style="3"/>
  </cols>
  <sheetData>
    <row r="1" spans="1:10" x14ac:dyDescent="0.25">
      <c r="H1" s="58" t="s">
        <v>4</v>
      </c>
      <c r="I1" s="58"/>
      <c r="J1" s="25" t="s">
        <v>19</v>
      </c>
    </row>
    <row r="2" spans="1:10" x14ac:dyDescent="0.25">
      <c r="I2" s="54" t="s">
        <v>48</v>
      </c>
      <c r="J2" s="54"/>
    </row>
    <row r="3" spans="1:10" ht="15.75" customHeight="1" x14ac:dyDescent="0.25"/>
    <row r="4" spans="1:10" ht="20.25" customHeight="1" x14ac:dyDescent="0.25">
      <c r="A4" s="61" t="s">
        <v>26</v>
      </c>
      <c r="B4" s="61"/>
      <c r="C4" s="61"/>
      <c r="D4" s="61"/>
      <c r="E4" s="61"/>
      <c r="F4" s="61"/>
      <c r="G4" s="61"/>
      <c r="H4" s="61"/>
      <c r="I4" s="61"/>
      <c r="J4" s="61"/>
    </row>
    <row r="5" spans="1:10" s="6" customFormat="1" ht="12" customHeight="1" x14ac:dyDescent="0.25">
      <c r="A5" s="5"/>
      <c r="B5" s="5"/>
      <c r="C5" s="5"/>
      <c r="D5" s="5"/>
      <c r="E5" s="5"/>
      <c r="F5" s="5"/>
      <c r="G5" s="5"/>
      <c r="H5" s="5"/>
    </row>
    <row r="6" spans="1:10" s="6" customFormat="1" ht="38.25" customHeight="1" x14ac:dyDescent="0.25">
      <c r="A6" s="52" t="s">
        <v>12</v>
      </c>
      <c r="B6" s="62" t="str">
        <f>IF(A4="Определение ценовой информации, полученной из общедоступных источников","Сведения (информация) об идентичных (однородных) товарах (работах, услугах), полученные из общедоступных источников информации","Сведения (информация) об идентичных (однородных) товарах (работах, услугах), полученные из ЕИС")</f>
        <v>Сведения (информация) об идентичных (однородных) товарах (работах, услугах), полученные из общедоступных источников информации</v>
      </c>
      <c r="C6" s="74"/>
      <c r="D6" s="75"/>
      <c r="E6" s="56" t="s">
        <v>20</v>
      </c>
      <c r="F6" s="56"/>
      <c r="G6" s="56"/>
      <c r="H6" s="56" t="s">
        <v>31</v>
      </c>
      <c r="I6" s="56" t="s">
        <v>24</v>
      </c>
      <c r="J6" s="56" t="s">
        <v>25</v>
      </c>
    </row>
    <row r="7" spans="1:10" s="6" customFormat="1" ht="92.25" customHeight="1" x14ac:dyDescent="0.25">
      <c r="A7" s="53"/>
      <c r="B7" s="7" t="s">
        <v>17</v>
      </c>
      <c r="C7" s="7" t="str">
        <f>IF(A4="Определение ценовой информации, полученной из общедоступных источников","наименование общедоступного источника информации","реестровый номер контракта в ЕИС")</f>
        <v>наименование общедоступного источника информации</v>
      </c>
      <c r="D7" s="7" t="s">
        <v>30</v>
      </c>
      <c r="E7" s="7" t="s">
        <v>21</v>
      </c>
      <c r="F7" s="7" t="s">
        <v>22</v>
      </c>
      <c r="G7" s="7" t="s">
        <v>23</v>
      </c>
      <c r="H7" s="56"/>
      <c r="I7" s="56"/>
      <c r="J7" s="56"/>
    </row>
    <row r="8" spans="1:10" s="6" customFormat="1" x14ac:dyDescent="0.25">
      <c r="A8" s="14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</row>
    <row r="9" spans="1:10" s="6" customFormat="1" ht="30" customHeight="1" x14ac:dyDescent="0.25">
      <c r="A9" s="68">
        <v>1</v>
      </c>
      <c r="B9" s="71" t="str">
        <f>'Прил. 2.1'!B9</f>
        <v>услуга по перевозке негабаритного груза включающего  доставку, погрузку и выгрузку троллейбусов</v>
      </c>
      <c r="C9" s="26" t="s">
        <v>68</v>
      </c>
      <c r="D9" s="27">
        <f>80*1040</f>
        <v>83200</v>
      </c>
      <c r="E9" s="26" t="s">
        <v>69</v>
      </c>
      <c r="F9" s="26">
        <v>1040</v>
      </c>
      <c r="G9" s="33" t="s">
        <v>76</v>
      </c>
      <c r="H9" s="16">
        <f t="shared" ref="H9:H40" si="0">D9</f>
        <v>83200</v>
      </c>
      <c r="I9" s="66">
        <f>ROUND(AVERAGE(H9:H11),2)</f>
        <v>71066.67</v>
      </c>
      <c r="J9" s="67">
        <f>STDEVA(H9:H11)/I9*100</f>
        <v>15.231701720685486</v>
      </c>
    </row>
    <row r="10" spans="1:10" s="6" customFormat="1" ht="30" customHeight="1" x14ac:dyDescent="0.25">
      <c r="A10" s="69"/>
      <c r="B10" s="72"/>
      <c r="C10" s="26" t="s">
        <v>70</v>
      </c>
      <c r="D10" s="27">
        <f>65*1040</f>
        <v>67600</v>
      </c>
      <c r="E10" s="26" t="s">
        <v>69</v>
      </c>
      <c r="F10" s="26">
        <v>1040</v>
      </c>
      <c r="G10" s="33" t="s">
        <v>76</v>
      </c>
      <c r="H10" s="16">
        <f t="shared" si="0"/>
        <v>67600</v>
      </c>
      <c r="I10" s="66"/>
      <c r="J10" s="67"/>
    </row>
    <row r="11" spans="1:10" s="6" customFormat="1" ht="30" customHeight="1" x14ac:dyDescent="0.25">
      <c r="A11" s="70"/>
      <c r="B11" s="73"/>
      <c r="C11" s="26" t="s">
        <v>71</v>
      </c>
      <c r="D11" s="27">
        <f>60*1040</f>
        <v>62400</v>
      </c>
      <c r="E11" s="26" t="s">
        <v>69</v>
      </c>
      <c r="F11" s="26">
        <v>1040</v>
      </c>
      <c r="G11" s="33" t="s">
        <v>76</v>
      </c>
      <c r="H11" s="16">
        <f t="shared" si="0"/>
        <v>62400</v>
      </c>
      <c r="I11" s="66"/>
      <c r="J11" s="67"/>
    </row>
    <row r="12" spans="1:10" s="6" customFormat="1" ht="16.5" hidden="1" customHeight="1" x14ac:dyDescent="0.25">
      <c r="A12" s="68">
        <v>2</v>
      </c>
      <c r="B12" s="71" t="str">
        <f>'Прил. 2.1'!B10</f>
        <v>Товар, работа, услуга 2</v>
      </c>
      <c r="C12" s="26"/>
      <c r="D12" s="27">
        <v>1</v>
      </c>
      <c r="E12" s="26"/>
      <c r="F12" s="26"/>
      <c r="G12" s="26"/>
      <c r="H12" s="16">
        <f t="shared" si="0"/>
        <v>1</v>
      </c>
      <c r="I12" s="66">
        <f>ROUND(AVERAGE(H12:H14),2)</f>
        <v>1</v>
      </c>
      <c r="J12" s="67">
        <f>STDEVA(H12:H14)/I12*100</f>
        <v>0</v>
      </c>
    </row>
    <row r="13" spans="1:10" s="6" customFormat="1" ht="16.5" hidden="1" customHeight="1" x14ac:dyDescent="0.25">
      <c r="A13" s="69"/>
      <c r="B13" s="72"/>
      <c r="C13" s="26"/>
      <c r="D13" s="27">
        <v>1</v>
      </c>
      <c r="E13" s="26"/>
      <c r="F13" s="26"/>
      <c r="G13" s="26"/>
      <c r="H13" s="16">
        <f t="shared" si="0"/>
        <v>1</v>
      </c>
      <c r="I13" s="66"/>
      <c r="J13" s="67"/>
    </row>
    <row r="14" spans="1:10" s="6" customFormat="1" ht="16.5" hidden="1" customHeight="1" x14ac:dyDescent="0.25">
      <c r="A14" s="70"/>
      <c r="B14" s="73"/>
      <c r="C14" s="26"/>
      <c r="D14" s="27">
        <v>1</v>
      </c>
      <c r="E14" s="26"/>
      <c r="F14" s="26"/>
      <c r="G14" s="26"/>
      <c r="H14" s="16">
        <f t="shared" si="0"/>
        <v>1</v>
      </c>
      <c r="I14" s="66"/>
      <c r="J14" s="67"/>
    </row>
    <row r="15" spans="1:10" ht="16.5" hidden="1" customHeight="1" x14ac:dyDescent="0.25">
      <c r="A15" s="68">
        <v>3</v>
      </c>
      <c r="B15" s="71" t="str">
        <f>'Прил. 2.1'!B11</f>
        <v>Товар, работа, услуга 3</v>
      </c>
      <c r="C15" s="26"/>
      <c r="D15" s="27">
        <v>1</v>
      </c>
      <c r="E15" s="26"/>
      <c r="F15" s="26"/>
      <c r="G15" s="26"/>
      <c r="H15" s="16">
        <f t="shared" si="0"/>
        <v>1</v>
      </c>
      <c r="I15" s="66">
        <f>ROUND(AVERAGE(H15:H17),2)</f>
        <v>1</v>
      </c>
      <c r="J15" s="67">
        <f>STDEVA(H15:H17)/I15*100</f>
        <v>0</v>
      </c>
    </row>
    <row r="16" spans="1:10" ht="16.5" hidden="1" customHeight="1" x14ac:dyDescent="0.25">
      <c r="A16" s="69"/>
      <c r="B16" s="72"/>
      <c r="C16" s="26"/>
      <c r="D16" s="27">
        <v>1</v>
      </c>
      <c r="E16" s="26"/>
      <c r="F16" s="26"/>
      <c r="G16" s="26"/>
      <c r="H16" s="16">
        <f t="shared" si="0"/>
        <v>1</v>
      </c>
      <c r="I16" s="66"/>
      <c r="J16" s="67"/>
    </row>
    <row r="17" spans="1:10" ht="16.5" hidden="1" customHeight="1" x14ac:dyDescent="0.25">
      <c r="A17" s="70"/>
      <c r="B17" s="73"/>
      <c r="C17" s="26"/>
      <c r="D17" s="27">
        <v>1</v>
      </c>
      <c r="E17" s="26"/>
      <c r="F17" s="26"/>
      <c r="G17" s="26"/>
      <c r="H17" s="16">
        <f t="shared" si="0"/>
        <v>1</v>
      </c>
      <c r="I17" s="66"/>
      <c r="J17" s="67"/>
    </row>
    <row r="18" spans="1:10" ht="16.5" hidden="1" customHeight="1" x14ac:dyDescent="0.25">
      <c r="A18" s="68">
        <v>4</v>
      </c>
      <c r="B18" s="71" t="str">
        <f>'Прил. 2.1'!B12</f>
        <v>Товар, работа, услуга 4</v>
      </c>
      <c r="C18" s="26"/>
      <c r="D18" s="27">
        <v>1</v>
      </c>
      <c r="E18" s="26"/>
      <c r="F18" s="26"/>
      <c r="G18" s="26"/>
      <c r="H18" s="16">
        <f t="shared" si="0"/>
        <v>1</v>
      </c>
      <c r="I18" s="66">
        <f>ROUND(AVERAGE(H18:H20),2)</f>
        <v>1</v>
      </c>
      <c r="J18" s="67">
        <f>STDEVA(H18:H20)/I18*100</f>
        <v>0</v>
      </c>
    </row>
    <row r="19" spans="1:10" ht="16.5" hidden="1" customHeight="1" x14ac:dyDescent="0.25">
      <c r="A19" s="69"/>
      <c r="B19" s="72"/>
      <c r="C19" s="26"/>
      <c r="D19" s="27">
        <v>1</v>
      </c>
      <c r="E19" s="26"/>
      <c r="F19" s="26"/>
      <c r="G19" s="26"/>
      <c r="H19" s="16">
        <f t="shared" si="0"/>
        <v>1</v>
      </c>
      <c r="I19" s="66"/>
      <c r="J19" s="67"/>
    </row>
    <row r="20" spans="1:10" ht="16.5" hidden="1" customHeight="1" x14ac:dyDescent="0.25">
      <c r="A20" s="70"/>
      <c r="B20" s="73"/>
      <c r="C20" s="26"/>
      <c r="D20" s="27">
        <v>1</v>
      </c>
      <c r="E20" s="26"/>
      <c r="F20" s="26"/>
      <c r="G20" s="26"/>
      <c r="H20" s="16">
        <f t="shared" si="0"/>
        <v>1</v>
      </c>
      <c r="I20" s="66"/>
      <c r="J20" s="67"/>
    </row>
    <row r="21" spans="1:10" ht="16.5" hidden="1" customHeight="1" x14ac:dyDescent="0.25">
      <c r="A21" s="68">
        <v>5</v>
      </c>
      <c r="B21" s="71" t="str">
        <f>'Прил. 2.1'!B13</f>
        <v>Товар, работа, услуга 4</v>
      </c>
      <c r="C21" s="26"/>
      <c r="D21" s="27">
        <v>1</v>
      </c>
      <c r="E21" s="26"/>
      <c r="F21" s="26"/>
      <c r="G21" s="26"/>
      <c r="H21" s="16">
        <f t="shared" si="0"/>
        <v>1</v>
      </c>
      <c r="I21" s="66">
        <f>ROUND(AVERAGE(H21:H23),2)</f>
        <v>1</v>
      </c>
      <c r="J21" s="67">
        <f>STDEVA(H21:H23)/I21*100</f>
        <v>0</v>
      </c>
    </row>
    <row r="22" spans="1:10" ht="16.5" hidden="1" customHeight="1" x14ac:dyDescent="0.25">
      <c r="A22" s="69"/>
      <c r="B22" s="72"/>
      <c r="C22" s="26"/>
      <c r="D22" s="27">
        <v>1</v>
      </c>
      <c r="E22" s="26"/>
      <c r="F22" s="26"/>
      <c r="G22" s="26"/>
      <c r="H22" s="16">
        <f t="shared" si="0"/>
        <v>1</v>
      </c>
      <c r="I22" s="66"/>
      <c r="J22" s="67"/>
    </row>
    <row r="23" spans="1:10" ht="16.5" hidden="1" customHeight="1" x14ac:dyDescent="0.25">
      <c r="A23" s="70"/>
      <c r="B23" s="73"/>
      <c r="C23" s="26"/>
      <c r="D23" s="27">
        <v>1</v>
      </c>
      <c r="E23" s="26"/>
      <c r="F23" s="26"/>
      <c r="G23" s="26"/>
      <c r="H23" s="16">
        <f t="shared" si="0"/>
        <v>1</v>
      </c>
      <c r="I23" s="66"/>
      <c r="J23" s="67"/>
    </row>
    <row r="24" spans="1:10" ht="16.5" hidden="1" customHeight="1" x14ac:dyDescent="0.25">
      <c r="A24" s="68">
        <v>6</v>
      </c>
      <c r="B24" s="71" t="str">
        <f>'Прил. 2.1'!B14</f>
        <v>Товар, работа, услуга 6</v>
      </c>
      <c r="C24" s="26"/>
      <c r="D24" s="27">
        <v>1</v>
      </c>
      <c r="E24" s="26"/>
      <c r="F24" s="26"/>
      <c r="G24" s="26"/>
      <c r="H24" s="16">
        <f t="shared" si="0"/>
        <v>1</v>
      </c>
      <c r="I24" s="66">
        <f>ROUND(AVERAGE(H24:H26),2)</f>
        <v>1</v>
      </c>
      <c r="J24" s="67">
        <f>STDEVA(H24:H26)/I24*100</f>
        <v>0</v>
      </c>
    </row>
    <row r="25" spans="1:10" ht="16.5" hidden="1" customHeight="1" x14ac:dyDescent="0.25">
      <c r="A25" s="69"/>
      <c r="B25" s="72"/>
      <c r="C25" s="26"/>
      <c r="D25" s="27">
        <v>1</v>
      </c>
      <c r="E25" s="26"/>
      <c r="F25" s="26"/>
      <c r="G25" s="26"/>
      <c r="H25" s="16">
        <f t="shared" si="0"/>
        <v>1</v>
      </c>
      <c r="I25" s="66"/>
      <c r="J25" s="67"/>
    </row>
    <row r="26" spans="1:10" ht="16.5" hidden="1" customHeight="1" x14ac:dyDescent="0.25">
      <c r="A26" s="70"/>
      <c r="B26" s="73"/>
      <c r="C26" s="26"/>
      <c r="D26" s="27">
        <v>1</v>
      </c>
      <c r="E26" s="26"/>
      <c r="F26" s="26"/>
      <c r="G26" s="26"/>
      <c r="H26" s="16">
        <f t="shared" si="0"/>
        <v>1</v>
      </c>
      <c r="I26" s="66"/>
      <c r="J26" s="67"/>
    </row>
    <row r="27" spans="1:10" ht="16.5" hidden="1" customHeight="1" x14ac:dyDescent="0.25">
      <c r="A27" s="68">
        <v>7</v>
      </c>
      <c r="B27" s="71" t="str">
        <f>'Прил. 2.1'!B15</f>
        <v>Товар, работа, услуга 7</v>
      </c>
      <c r="C27" s="26"/>
      <c r="D27" s="27">
        <v>1</v>
      </c>
      <c r="E27" s="26"/>
      <c r="F27" s="26"/>
      <c r="G27" s="26"/>
      <c r="H27" s="16">
        <f t="shared" si="0"/>
        <v>1</v>
      </c>
      <c r="I27" s="66">
        <f>ROUND(AVERAGE(H27:H29),2)</f>
        <v>1</v>
      </c>
      <c r="J27" s="67">
        <f>STDEVA(H27:H29)/I27*100</f>
        <v>0</v>
      </c>
    </row>
    <row r="28" spans="1:10" ht="16.5" hidden="1" customHeight="1" x14ac:dyDescent="0.25">
      <c r="A28" s="69"/>
      <c r="B28" s="72"/>
      <c r="C28" s="26"/>
      <c r="D28" s="27">
        <v>1</v>
      </c>
      <c r="E28" s="26"/>
      <c r="F28" s="26"/>
      <c r="G28" s="26"/>
      <c r="H28" s="16">
        <f t="shared" si="0"/>
        <v>1</v>
      </c>
      <c r="I28" s="66"/>
      <c r="J28" s="67"/>
    </row>
    <row r="29" spans="1:10" ht="16.5" hidden="1" customHeight="1" x14ac:dyDescent="0.25">
      <c r="A29" s="70"/>
      <c r="B29" s="73"/>
      <c r="C29" s="26"/>
      <c r="D29" s="27">
        <v>1</v>
      </c>
      <c r="E29" s="26"/>
      <c r="F29" s="26"/>
      <c r="G29" s="26"/>
      <c r="H29" s="16">
        <f t="shared" si="0"/>
        <v>1</v>
      </c>
      <c r="I29" s="66"/>
      <c r="J29" s="67"/>
    </row>
    <row r="30" spans="1:10" ht="16.5" hidden="1" customHeight="1" x14ac:dyDescent="0.25">
      <c r="A30" s="68">
        <v>8</v>
      </c>
      <c r="B30" s="71" t="str">
        <f>'Прил. 2.1'!B16</f>
        <v>Товар, работа, услуга 8</v>
      </c>
      <c r="C30" s="26"/>
      <c r="D30" s="27">
        <v>1</v>
      </c>
      <c r="E30" s="26"/>
      <c r="F30" s="26"/>
      <c r="G30" s="26"/>
      <c r="H30" s="16">
        <f t="shared" si="0"/>
        <v>1</v>
      </c>
      <c r="I30" s="66">
        <f>ROUND(AVERAGE(H30:H32),2)</f>
        <v>1</v>
      </c>
      <c r="J30" s="67">
        <f>STDEVA(H30:H32)/I30*100</f>
        <v>0</v>
      </c>
    </row>
    <row r="31" spans="1:10" ht="16.5" hidden="1" customHeight="1" x14ac:dyDescent="0.25">
      <c r="A31" s="69"/>
      <c r="B31" s="72"/>
      <c r="C31" s="26"/>
      <c r="D31" s="27">
        <v>1</v>
      </c>
      <c r="E31" s="26"/>
      <c r="F31" s="26"/>
      <c r="G31" s="26"/>
      <c r="H31" s="16">
        <f t="shared" si="0"/>
        <v>1</v>
      </c>
      <c r="I31" s="66"/>
      <c r="J31" s="67"/>
    </row>
    <row r="32" spans="1:10" ht="16.5" hidden="1" customHeight="1" x14ac:dyDescent="0.25">
      <c r="A32" s="70"/>
      <c r="B32" s="73"/>
      <c r="C32" s="26"/>
      <c r="D32" s="27">
        <v>1</v>
      </c>
      <c r="E32" s="26"/>
      <c r="F32" s="26"/>
      <c r="G32" s="26"/>
      <c r="H32" s="16">
        <f t="shared" si="0"/>
        <v>1</v>
      </c>
      <c r="I32" s="66"/>
      <c r="J32" s="67"/>
    </row>
    <row r="33" spans="1:10" ht="16.5" hidden="1" customHeight="1" x14ac:dyDescent="0.25">
      <c r="A33" s="68">
        <v>9</v>
      </c>
      <c r="B33" s="71" t="str">
        <f>'Прил. 2.1'!B17</f>
        <v>Товар, работа, услуга 9</v>
      </c>
      <c r="C33" s="26"/>
      <c r="D33" s="27">
        <v>1</v>
      </c>
      <c r="E33" s="26"/>
      <c r="F33" s="26"/>
      <c r="G33" s="26"/>
      <c r="H33" s="16">
        <f t="shared" si="0"/>
        <v>1</v>
      </c>
      <c r="I33" s="66">
        <f>ROUND(AVERAGE(H33:H35),2)</f>
        <v>1</v>
      </c>
      <c r="J33" s="67">
        <f>STDEVA(H33:H35)/I33*100</f>
        <v>0</v>
      </c>
    </row>
    <row r="34" spans="1:10" ht="16.5" hidden="1" customHeight="1" x14ac:dyDescent="0.25">
      <c r="A34" s="69"/>
      <c r="B34" s="72"/>
      <c r="C34" s="26"/>
      <c r="D34" s="27">
        <v>1</v>
      </c>
      <c r="E34" s="26"/>
      <c r="F34" s="26"/>
      <c r="G34" s="26"/>
      <c r="H34" s="16">
        <f t="shared" si="0"/>
        <v>1</v>
      </c>
      <c r="I34" s="66"/>
      <c r="J34" s="67"/>
    </row>
    <row r="35" spans="1:10" ht="16.5" hidden="1" customHeight="1" x14ac:dyDescent="0.25">
      <c r="A35" s="70"/>
      <c r="B35" s="73"/>
      <c r="C35" s="26"/>
      <c r="D35" s="27">
        <v>1</v>
      </c>
      <c r="E35" s="26"/>
      <c r="F35" s="26"/>
      <c r="G35" s="26"/>
      <c r="H35" s="16">
        <f t="shared" si="0"/>
        <v>1</v>
      </c>
      <c r="I35" s="66"/>
      <c r="J35" s="67"/>
    </row>
    <row r="36" spans="1:10" ht="16.5" hidden="1" customHeight="1" x14ac:dyDescent="0.25">
      <c r="A36" s="68">
        <v>10</v>
      </c>
      <c r="B36" s="71" t="str">
        <f>'Прил. 2.1'!B18</f>
        <v>Товар, работа, услуга 10</v>
      </c>
      <c r="C36" s="26"/>
      <c r="D36" s="27">
        <v>1</v>
      </c>
      <c r="E36" s="26"/>
      <c r="F36" s="26"/>
      <c r="G36" s="26"/>
      <c r="H36" s="16">
        <f t="shared" si="0"/>
        <v>1</v>
      </c>
      <c r="I36" s="66">
        <f>ROUND(AVERAGE(H36:H38),2)</f>
        <v>1</v>
      </c>
      <c r="J36" s="67">
        <f>STDEVA(H36:H38)/I36*100</f>
        <v>0</v>
      </c>
    </row>
    <row r="37" spans="1:10" ht="16.5" hidden="1" customHeight="1" x14ac:dyDescent="0.25">
      <c r="A37" s="69"/>
      <c r="B37" s="72"/>
      <c r="C37" s="26"/>
      <c r="D37" s="27">
        <v>1</v>
      </c>
      <c r="E37" s="26"/>
      <c r="F37" s="26"/>
      <c r="G37" s="26"/>
      <c r="H37" s="16">
        <f t="shared" si="0"/>
        <v>1</v>
      </c>
      <c r="I37" s="66"/>
      <c r="J37" s="67"/>
    </row>
    <row r="38" spans="1:10" ht="16.5" hidden="1" customHeight="1" x14ac:dyDescent="0.25">
      <c r="A38" s="70"/>
      <c r="B38" s="73"/>
      <c r="C38" s="26"/>
      <c r="D38" s="27">
        <v>1</v>
      </c>
      <c r="E38" s="26"/>
      <c r="F38" s="26"/>
      <c r="G38" s="26"/>
      <c r="H38" s="16">
        <f t="shared" si="0"/>
        <v>1</v>
      </c>
      <c r="I38" s="66"/>
      <c r="J38" s="67"/>
    </row>
    <row r="39" spans="1:10" ht="16.5" hidden="1" customHeight="1" x14ac:dyDescent="0.25">
      <c r="A39" s="68">
        <v>11</v>
      </c>
      <c r="B39" s="71" t="str">
        <f>'Прил. 2.1'!B19</f>
        <v>Товар, работа, услуга 11</v>
      </c>
      <c r="C39" s="26"/>
      <c r="D39" s="27">
        <v>1</v>
      </c>
      <c r="E39" s="26"/>
      <c r="F39" s="26"/>
      <c r="G39" s="26"/>
      <c r="H39" s="16">
        <f t="shared" si="0"/>
        <v>1</v>
      </c>
      <c r="I39" s="66">
        <f>ROUND(AVERAGE(H39:H41),2)</f>
        <v>1</v>
      </c>
      <c r="J39" s="67">
        <f>STDEVA(H39:H41)/I39*100</f>
        <v>0</v>
      </c>
    </row>
    <row r="40" spans="1:10" ht="16.5" hidden="1" customHeight="1" x14ac:dyDescent="0.25">
      <c r="A40" s="69"/>
      <c r="B40" s="72"/>
      <c r="C40" s="26"/>
      <c r="D40" s="27">
        <v>1</v>
      </c>
      <c r="E40" s="26"/>
      <c r="F40" s="26"/>
      <c r="G40" s="26"/>
      <c r="H40" s="16">
        <f t="shared" si="0"/>
        <v>1</v>
      </c>
      <c r="I40" s="66"/>
      <c r="J40" s="67"/>
    </row>
    <row r="41" spans="1:10" ht="16.5" hidden="1" customHeight="1" x14ac:dyDescent="0.25">
      <c r="A41" s="70"/>
      <c r="B41" s="73"/>
      <c r="C41" s="26"/>
      <c r="D41" s="27">
        <v>1</v>
      </c>
      <c r="E41" s="26"/>
      <c r="F41" s="26"/>
      <c r="G41" s="26"/>
      <c r="H41" s="16">
        <f t="shared" ref="H41:H71" si="1">D41</f>
        <v>1</v>
      </c>
      <c r="I41" s="66"/>
      <c r="J41" s="67"/>
    </row>
    <row r="42" spans="1:10" ht="16.5" hidden="1" customHeight="1" x14ac:dyDescent="0.25">
      <c r="A42" s="68">
        <v>12</v>
      </c>
      <c r="B42" s="71" t="str">
        <f>'Прил. 2.1'!B20</f>
        <v>Товар, работа, услуга 12</v>
      </c>
      <c r="C42" s="26"/>
      <c r="D42" s="27">
        <v>1</v>
      </c>
      <c r="E42" s="26"/>
      <c r="F42" s="26"/>
      <c r="G42" s="26"/>
      <c r="H42" s="16">
        <f t="shared" si="1"/>
        <v>1</v>
      </c>
      <c r="I42" s="66">
        <f>ROUND(AVERAGE(H42:H44),2)</f>
        <v>1</v>
      </c>
      <c r="J42" s="67">
        <f>STDEVA(H42:H44)/I42*100</f>
        <v>0</v>
      </c>
    </row>
    <row r="43" spans="1:10" ht="16.5" hidden="1" customHeight="1" x14ac:dyDescent="0.25">
      <c r="A43" s="69"/>
      <c r="B43" s="72"/>
      <c r="C43" s="26"/>
      <c r="D43" s="27">
        <v>1</v>
      </c>
      <c r="E43" s="26"/>
      <c r="F43" s="26"/>
      <c r="G43" s="26"/>
      <c r="H43" s="16">
        <f t="shared" si="1"/>
        <v>1</v>
      </c>
      <c r="I43" s="66"/>
      <c r="J43" s="67"/>
    </row>
    <row r="44" spans="1:10" ht="16.5" hidden="1" customHeight="1" x14ac:dyDescent="0.25">
      <c r="A44" s="70"/>
      <c r="B44" s="73"/>
      <c r="C44" s="26"/>
      <c r="D44" s="27">
        <v>1</v>
      </c>
      <c r="E44" s="26"/>
      <c r="F44" s="26"/>
      <c r="G44" s="26"/>
      <c r="H44" s="16">
        <f t="shared" si="1"/>
        <v>1</v>
      </c>
      <c r="I44" s="66"/>
      <c r="J44" s="67"/>
    </row>
    <row r="45" spans="1:10" ht="16.5" hidden="1" customHeight="1" x14ac:dyDescent="0.25">
      <c r="A45" s="68">
        <v>13</v>
      </c>
      <c r="B45" s="71" t="str">
        <f>'Прил. 2.1'!B21</f>
        <v>Товар, работа, услуга 13</v>
      </c>
      <c r="C45" s="26"/>
      <c r="D45" s="27">
        <v>1</v>
      </c>
      <c r="E45" s="26"/>
      <c r="F45" s="26"/>
      <c r="G45" s="26"/>
      <c r="H45" s="16">
        <f t="shared" si="1"/>
        <v>1</v>
      </c>
      <c r="I45" s="66">
        <f>ROUND(AVERAGE(H45:H47),2)</f>
        <v>1</v>
      </c>
      <c r="J45" s="67">
        <f>STDEVA(H45:H47)/I45*100</f>
        <v>0</v>
      </c>
    </row>
    <row r="46" spans="1:10" ht="16.5" hidden="1" customHeight="1" x14ac:dyDescent="0.25">
      <c r="A46" s="69"/>
      <c r="B46" s="72"/>
      <c r="C46" s="26"/>
      <c r="D46" s="27">
        <v>1</v>
      </c>
      <c r="E46" s="26"/>
      <c r="F46" s="26"/>
      <c r="G46" s="26"/>
      <c r="H46" s="16">
        <f t="shared" si="1"/>
        <v>1</v>
      </c>
      <c r="I46" s="66"/>
      <c r="J46" s="67"/>
    </row>
    <row r="47" spans="1:10" ht="16.5" hidden="1" customHeight="1" x14ac:dyDescent="0.25">
      <c r="A47" s="70"/>
      <c r="B47" s="73"/>
      <c r="C47" s="26"/>
      <c r="D47" s="27">
        <v>1</v>
      </c>
      <c r="E47" s="26"/>
      <c r="F47" s="26"/>
      <c r="G47" s="26"/>
      <c r="H47" s="16">
        <f t="shared" si="1"/>
        <v>1</v>
      </c>
      <c r="I47" s="66"/>
      <c r="J47" s="67"/>
    </row>
    <row r="48" spans="1:10" ht="16.5" hidden="1" customHeight="1" x14ac:dyDescent="0.25">
      <c r="A48" s="68">
        <v>14</v>
      </c>
      <c r="B48" s="71" t="str">
        <f>'Прил. 2.1'!B22</f>
        <v>Товар, работа, услуга 14</v>
      </c>
      <c r="C48" s="26"/>
      <c r="D48" s="27">
        <v>1</v>
      </c>
      <c r="E48" s="26"/>
      <c r="F48" s="26"/>
      <c r="G48" s="26"/>
      <c r="H48" s="16">
        <f t="shared" si="1"/>
        <v>1</v>
      </c>
      <c r="I48" s="66">
        <f>ROUND(AVERAGE(H48:H50),2)</f>
        <v>1</v>
      </c>
      <c r="J48" s="67">
        <f>STDEVA(H48:H50)/I48*100</f>
        <v>0</v>
      </c>
    </row>
    <row r="49" spans="1:10" ht="16.5" hidden="1" customHeight="1" x14ac:dyDescent="0.25">
      <c r="A49" s="69"/>
      <c r="B49" s="72"/>
      <c r="C49" s="26"/>
      <c r="D49" s="27">
        <v>1</v>
      </c>
      <c r="E49" s="26"/>
      <c r="F49" s="26"/>
      <c r="G49" s="26"/>
      <c r="H49" s="16">
        <f t="shared" si="1"/>
        <v>1</v>
      </c>
      <c r="I49" s="66"/>
      <c r="J49" s="67"/>
    </row>
    <row r="50" spans="1:10" ht="16.5" hidden="1" customHeight="1" x14ac:dyDescent="0.25">
      <c r="A50" s="70"/>
      <c r="B50" s="73"/>
      <c r="C50" s="26"/>
      <c r="D50" s="27">
        <v>1</v>
      </c>
      <c r="E50" s="26"/>
      <c r="F50" s="26"/>
      <c r="G50" s="26"/>
      <c r="H50" s="16">
        <f t="shared" si="1"/>
        <v>1</v>
      </c>
      <c r="I50" s="66"/>
      <c r="J50" s="67"/>
    </row>
    <row r="51" spans="1:10" ht="16.5" hidden="1" customHeight="1" x14ac:dyDescent="0.25">
      <c r="A51" s="68">
        <v>15</v>
      </c>
      <c r="B51" s="71" t="str">
        <f>'Прил. 2.1'!B23</f>
        <v>Товар, работа, услуга 15</v>
      </c>
      <c r="C51" s="26"/>
      <c r="D51" s="27">
        <v>1</v>
      </c>
      <c r="E51" s="26"/>
      <c r="F51" s="26"/>
      <c r="G51" s="26"/>
      <c r="H51" s="16">
        <f t="shared" si="1"/>
        <v>1</v>
      </c>
      <c r="I51" s="66">
        <f>ROUND(AVERAGE(H51:H53),2)</f>
        <v>1</v>
      </c>
      <c r="J51" s="67">
        <f>STDEVA(H51:H53)/I51*100</f>
        <v>0</v>
      </c>
    </row>
    <row r="52" spans="1:10" ht="16.5" hidden="1" customHeight="1" x14ac:dyDescent="0.25">
      <c r="A52" s="69"/>
      <c r="B52" s="72"/>
      <c r="C52" s="26"/>
      <c r="D52" s="27">
        <v>1</v>
      </c>
      <c r="E52" s="26"/>
      <c r="F52" s="26"/>
      <c r="G52" s="26"/>
      <c r="H52" s="16">
        <f t="shared" si="1"/>
        <v>1</v>
      </c>
      <c r="I52" s="66"/>
      <c r="J52" s="67"/>
    </row>
    <row r="53" spans="1:10" ht="16.5" hidden="1" customHeight="1" x14ac:dyDescent="0.25">
      <c r="A53" s="70"/>
      <c r="B53" s="73"/>
      <c r="C53" s="26"/>
      <c r="D53" s="27">
        <v>1</v>
      </c>
      <c r="E53" s="26"/>
      <c r="F53" s="26"/>
      <c r="G53" s="26"/>
      <c r="H53" s="16">
        <f t="shared" si="1"/>
        <v>1</v>
      </c>
      <c r="I53" s="66"/>
      <c r="J53" s="67"/>
    </row>
    <row r="54" spans="1:10" ht="16.5" hidden="1" customHeight="1" x14ac:dyDescent="0.25">
      <c r="A54" s="68">
        <v>16</v>
      </c>
      <c r="B54" s="71" t="str">
        <f>'Прил. 2.1'!B24</f>
        <v>Товар, работа, услуга 16</v>
      </c>
      <c r="C54" s="26"/>
      <c r="D54" s="27">
        <v>1</v>
      </c>
      <c r="E54" s="26"/>
      <c r="F54" s="26"/>
      <c r="G54" s="26"/>
      <c r="H54" s="16">
        <f t="shared" si="1"/>
        <v>1</v>
      </c>
      <c r="I54" s="66">
        <f>ROUND(AVERAGE(H54:H56),2)</f>
        <v>1</v>
      </c>
      <c r="J54" s="67">
        <f>STDEVA(H54:H56)/I54*100</f>
        <v>0</v>
      </c>
    </row>
    <row r="55" spans="1:10" ht="16.5" hidden="1" customHeight="1" x14ac:dyDescent="0.25">
      <c r="A55" s="69"/>
      <c r="B55" s="72"/>
      <c r="C55" s="26"/>
      <c r="D55" s="27">
        <v>1</v>
      </c>
      <c r="E55" s="26"/>
      <c r="F55" s="26"/>
      <c r="G55" s="26"/>
      <c r="H55" s="16">
        <f t="shared" si="1"/>
        <v>1</v>
      </c>
      <c r="I55" s="66"/>
      <c r="J55" s="67"/>
    </row>
    <row r="56" spans="1:10" ht="16.5" hidden="1" customHeight="1" x14ac:dyDescent="0.25">
      <c r="A56" s="70"/>
      <c r="B56" s="73"/>
      <c r="C56" s="26"/>
      <c r="D56" s="27">
        <v>1</v>
      </c>
      <c r="E56" s="26"/>
      <c r="F56" s="26"/>
      <c r="G56" s="26"/>
      <c r="H56" s="16">
        <f t="shared" si="1"/>
        <v>1</v>
      </c>
      <c r="I56" s="66"/>
      <c r="J56" s="67"/>
    </row>
    <row r="57" spans="1:10" ht="16.5" hidden="1" customHeight="1" x14ac:dyDescent="0.25">
      <c r="A57" s="68">
        <v>17</v>
      </c>
      <c r="B57" s="71" t="str">
        <f>'Прил. 2.1'!B25</f>
        <v>Товар, работа, услуга 17</v>
      </c>
      <c r="C57" s="26"/>
      <c r="D57" s="27">
        <v>1</v>
      </c>
      <c r="E57" s="26"/>
      <c r="F57" s="26"/>
      <c r="G57" s="26"/>
      <c r="H57" s="16">
        <f t="shared" si="1"/>
        <v>1</v>
      </c>
      <c r="I57" s="66">
        <f>ROUND(AVERAGE(H57:H59),2)</f>
        <v>1</v>
      </c>
      <c r="J57" s="67">
        <f>STDEVA(H57:H59)/I57*100</f>
        <v>0</v>
      </c>
    </row>
    <row r="58" spans="1:10" ht="16.5" hidden="1" customHeight="1" x14ac:dyDescent="0.25">
      <c r="A58" s="69"/>
      <c r="B58" s="72"/>
      <c r="C58" s="26"/>
      <c r="D58" s="27">
        <v>1</v>
      </c>
      <c r="E58" s="26"/>
      <c r="F58" s="26"/>
      <c r="G58" s="26"/>
      <c r="H58" s="16">
        <f t="shared" si="1"/>
        <v>1</v>
      </c>
      <c r="I58" s="66"/>
      <c r="J58" s="67"/>
    </row>
    <row r="59" spans="1:10" ht="16.5" hidden="1" customHeight="1" x14ac:dyDescent="0.25">
      <c r="A59" s="70"/>
      <c r="B59" s="73"/>
      <c r="C59" s="26"/>
      <c r="D59" s="27">
        <v>1</v>
      </c>
      <c r="E59" s="26"/>
      <c r="F59" s="26"/>
      <c r="G59" s="26"/>
      <c r="H59" s="16">
        <f t="shared" si="1"/>
        <v>1</v>
      </c>
      <c r="I59" s="66"/>
      <c r="J59" s="67"/>
    </row>
    <row r="60" spans="1:10" ht="16.5" hidden="1" customHeight="1" x14ac:dyDescent="0.25">
      <c r="A60" s="68">
        <v>18</v>
      </c>
      <c r="B60" s="71" t="str">
        <f>'Прил. 2.1'!B26</f>
        <v>Товар, работа, услуга 18</v>
      </c>
      <c r="C60" s="26"/>
      <c r="D60" s="27">
        <v>1</v>
      </c>
      <c r="E60" s="26"/>
      <c r="F60" s="26"/>
      <c r="G60" s="26"/>
      <c r="H60" s="16">
        <f t="shared" si="1"/>
        <v>1</v>
      </c>
      <c r="I60" s="66">
        <f>ROUND(AVERAGE(H60:H62),2)</f>
        <v>1</v>
      </c>
      <c r="J60" s="67">
        <f>STDEVA(H60:H62)/I60*100</f>
        <v>0</v>
      </c>
    </row>
    <row r="61" spans="1:10" ht="16.5" hidden="1" customHeight="1" x14ac:dyDescent="0.25">
      <c r="A61" s="69"/>
      <c r="B61" s="72"/>
      <c r="C61" s="26"/>
      <c r="D61" s="27">
        <v>1</v>
      </c>
      <c r="E61" s="26"/>
      <c r="F61" s="26"/>
      <c r="G61" s="26"/>
      <c r="H61" s="16">
        <f t="shared" si="1"/>
        <v>1</v>
      </c>
      <c r="I61" s="66"/>
      <c r="J61" s="67"/>
    </row>
    <row r="62" spans="1:10" ht="16.5" hidden="1" customHeight="1" x14ac:dyDescent="0.25">
      <c r="A62" s="70"/>
      <c r="B62" s="73"/>
      <c r="C62" s="26"/>
      <c r="D62" s="27">
        <v>1</v>
      </c>
      <c r="E62" s="26"/>
      <c r="F62" s="26"/>
      <c r="G62" s="26"/>
      <c r="H62" s="16">
        <f t="shared" si="1"/>
        <v>1</v>
      </c>
      <c r="I62" s="66"/>
      <c r="J62" s="67"/>
    </row>
    <row r="63" spans="1:10" ht="16.5" hidden="1" customHeight="1" x14ac:dyDescent="0.25">
      <c r="A63" s="68">
        <v>19</v>
      </c>
      <c r="B63" s="71" t="str">
        <f>'Прил. 2.1'!B27</f>
        <v>Товар, работа, услуга 19</v>
      </c>
      <c r="C63" s="26"/>
      <c r="D63" s="27">
        <v>1</v>
      </c>
      <c r="E63" s="26"/>
      <c r="F63" s="26"/>
      <c r="G63" s="26"/>
      <c r="H63" s="16">
        <f t="shared" si="1"/>
        <v>1</v>
      </c>
      <c r="I63" s="66">
        <f>ROUND(AVERAGE(H63:H65),2)</f>
        <v>1</v>
      </c>
      <c r="J63" s="67">
        <f>STDEVA(H63:H65)/I63*100</f>
        <v>0</v>
      </c>
    </row>
    <row r="64" spans="1:10" ht="16.5" hidden="1" customHeight="1" x14ac:dyDescent="0.25">
      <c r="A64" s="69"/>
      <c r="B64" s="72"/>
      <c r="C64" s="26"/>
      <c r="D64" s="27">
        <v>1</v>
      </c>
      <c r="E64" s="26"/>
      <c r="F64" s="26"/>
      <c r="G64" s="26"/>
      <c r="H64" s="16">
        <f t="shared" si="1"/>
        <v>1</v>
      </c>
      <c r="I64" s="66"/>
      <c r="J64" s="67"/>
    </row>
    <row r="65" spans="1:10" ht="16.5" hidden="1" customHeight="1" x14ac:dyDescent="0.25">
      <c r="A65" s="70"/>
      <c r="B65" s="73"/>
      <c r="C65" s="26"/>
      <c r="D65" s="27">
        <v>1</v>
      </c>
      <c r="E65" s="26"/>
      <c r="F65" s="26"/>
      <c r="G65" s="26"/>
      <c r="H65" s="16">
        <f t="shared" si="1"/>
        <v>1</v>
      </c>
      <c r="I65" s="66"/>
      <c r="J65" s="67"/>
    </row>
    <row r="66" spans="1:10" ht="16.5" hidden="1" customHeight="1" x14ac:dyDescent="0.25">
      <c r="A66" s="68">
        <v>20</v>
      </c>
      <c r="B66" s="71" t="str">
        <f>'Прил. 2.1'!B28</f>
        <v>Товар, работа, услуга 20</v>
      </c>
      <c r="C66" s="26"/>
      <c r="D66" s="27">
        <v>1</v>
      </c>
      <c r="E66" s="26"/>
      <c r="F66" s="26"/>
      <c r="G66" s="26"/>
      <c r="H66" s="16">
        <f t="shared" si="1"/>
        <v>1</v>
      </c>
      <c r="I66" s="66">
        <f>ROUND(AVERAGE(H66:H68),2)</f>
        <v>1</v>
      </c>
      <c r="J66" s="67">
        <f>STDEVA(H66:H68)/I66*100</f>
        <v>0</v>
      </c>
    </row>
    <row r="67" spans="1:10" ht="16.5" hidden="1" customHeight="1" x14ac:dyDescent="0.25">
      <c r="A67" s="69"/>
      <c r="B67" s="72"/>
      <c r="C67" s="26"/>
      <c r="D67" s="27">
        <v>1</v>
      </c>
      <c r="E67" s="26"/>
      <c r="F67" s="26"/>
      <c r="G67" s="26"/>
      <c r="H67" s="16">
        <f t="shared" si="1"/>
        <v>1</v>
      </c>
      <c r="I67" s="66"/>
      <c r="J67" s="67"/>
    </row>
    <row r="68" spans="1:10" ht="16.5" hidden="1" customHeight="1" x14ac:dyDescent="0.25">
      <c r="A68" s="70"/>
      <c r="B68" s="73"/>
      <c r="C68" s="26"/>
      <c r="D68" s="27">
        <v>1</v>
      </c>
      <c r="E68" s="26"/>
      <c r="F68" s="26"/>
      <c r="G68" s="26"/>
      <c r="H68" s="16">
        <f t="shared" si="1"/>
        <v>1</v>
      </c>
      <c r="I68" s="66"/>
      <c r="J68" s="67"/>
    </row>
    <row r="69" spans="1:10" ht="16.5" hidden="1" customHeight="1" x14ac:dyDescent="0.25">
      <c r="A69" s="68">
        <v>21</v>
      </c>
      <c r="B69" s="71" t="str">
        <f>'Прил. 2.1'!B29</f>
        <v>Товар, работа, услуга 21</v>
      </c>
      <c r="C69" s="26"/>
      <c r="D69" s="27">
        <v>1</v>
      </c>
      <c r="E69" s="26"/>
      <c r="F69" s="26"/>
      <c r="G69" s="26"/>
      <c r="H69" s="16">
        <f t="shared" si="1"/>
        <v>1</v>
      </c>
      <c r="I69" s="66">
        <f>ROUND(AVERAGE(H69:H71),2)</f>
        <v>1</v>
      </c>
      <c r="J69" s="67">
        <f>STDEVA(H69:H71)/I69*100</f>
        <v>0</v>
      </c>
    </row>
    <row r="70" spans="1:10" ht="16.5" hidden="1" customHeight="1" x14ac:dyDescent="0.25">
      <c r="A70" s="69"/>
      <c r="B70" s="72"/>
      <c r="C70" s="26"/>
      <c r="D70" s="27">
        <v>1</v>
      </c>
      <c r="E70" s="26"/>
      <c r="F70" s="26"/>
      <c r="G70" s="26"/>
      <c r="H70" s="16">
        <f t="shared" si="1"/>
        <v>1</v>
      </c>
      <c r="I70" s="66"/>
      <c r="J70" s="67"/>
    </row>
    <row r="71" spans="1:10" ht="16.5" hidden="1" customHeight="1" x14ac:dyDescent="0.25">
      <c r="A71" s="70"/>
      <c r="B71" s="73"/>
      <c r="C71" s="26"/>
      <c r="D71" s="27">
        <v>1</v>
      </c>
      <c r="E71" s="26"/>
      <c r="F71" s="26"/>
      <c r="G71" s="26"/>
      <c r="H71" s="16">
        <f t="shared" si="1"/>
        <v>1</v>
      </c>
      <c r="I71" s="66"/>
      <c r="J71" s="67"/>
    </row>
    <row r="72" spans="1:10" ht="16.5" customHeight="1" x14ac:dyDescent="0.25"/>
    <row r="73" spans="1:10" ht="16.5" hidden="1" customHeight="1" x14ac:dyDescent="0.25">
      <c r="A73" s="34" t="s">
        <v>76</v>
      </c>
    </row>
    <row r="74" spans="1:10" ht="16.5" customHeight="1" x14ac:dyDescent="0.25"/>
    <row r="75" spans="1:10" ht="16.5" customHeight="1" x14ac:dyDescent="0.25"/>
    <row r="76" spans="1:10" ht="16.5" customHeight="1" x14ac:dyDescent="0.25"/>
    <row r="77" spans="1:10" ht="16.5" customHeight="1" x14ac:dyDescent="0.25"/>
    <row r="78" spans="1:10" ht="16.5" customHeight="1" x14ac:dyDescent="0.25"/>
    <row r="79" spans="1:10" ht="16.5" customHeight="1" x14ac:dyDescent="0.25"/>
    <row r="80" spans="1:1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</sheetData>
  <sheetProtection formatColumns="0" formatRows="0" insertRows="0" deleteRows="0" selectLockedCells="1" sort="0" autoFilter="0"/>
  <mergeCells count="93">
    <mergeCell ref="A51:A53"/>
    <mergeCell ref="B51:B53"/>
    <mergeCell ref="A60:A62"/>
    <mergeCell ref="B60:B62"/>
    <mergeCell ref="A69:A71"/>
    <mergeCell ref="B69:B71"/>
    <mergeCell ref="A54:A56"/>
    <mergeCell ref="B54:B56"/>
    <mergeCell ref="I2:J2"/>
    <mergeCell ref="A6:A7"/>
    <mergeCell ref="E6:G6"/>
    <mergeCell ref="H6:H7"/>
    <mergeCell ref="B6:D6"/>
    <mergeCell ref="I6:I7"/>
    <mergeCell ref="J6:J7"/>
    <mergeCell ref="I9:I11"/>
    <mergeCell ref="J9:J11"/>
    <mergeCell ref="A12:A14"/>
    <mergeCell ref="B12:B14"/>
    <mergeCell ref="I12:I14"/>
    <mergeCell ref="J12:J14"/>
    <mergeCell ref="B9:B11"/>
    <mergeCell ref="A9:A11"/>
    <mergeCell ref="A30:A32"/>
    <mergeCell ref="B30:B32"/>
    <mergeCell ref="I30:I32"/>
    <mergeCell ref="J30:J32"/>
    <mergeCell ref="I15:I17"/>
    <mergeCell ref="J15:J17"/>
    <mergeCell ref="A18:A20"/>
    <mergeCell ref="B18:B20"/>
    <mergeCell ref="I18:I20"/>
    <mergeCell ref="J18:J20"/>
    <mergeCell ref="A21:A23"/>
    <mergeCell ref="B21:B23"/>
    <mergeCell ref="I21:I23"/>
    <mergeCell ref="J21:J23"/>
    <mergeCell ref="A15:A17"/>
    <mergeCell ref="B15:B17"/>
    <mergeCell ref="I24:I26"/>
    <mergeCell ref="J24:J26"/>
    <mergeCell ref="A27:A29"/>
    <mergeCell ref="B27:B29"/>
    <mergeCell ref="I27:I29"/>
    <mergeCell ref="J27:J29"/>
    <mergeCell ref="A24:A26"/>
    <mergeCell ref="B24:B26"/>
    <mergeCell ref="A48:A50"/>
    <mergeCell ref="B48:B50"/>
    <mergeCell ref="I48:I50"/>
    <mergeCell ref="J48:J50"/>
    <mergeCell ref="I33:I35"/>
    <mergeCell ref="J33:J35"/>
    <mergeCell ref="A36:A38"/>
    <mergeCell ref="B36:B38"/>
    <mergeCell ref="I36:I38"/>
    <mergeCell ref="J36:J38"/>
    <mergeCell ref="A39:A41"/>
    <mergeCell ref="B39:B41"/>
    <mergeCell ref="I39:I41"/>
    <mergeCell ref="J39:J41"/>
    <mergeCell ref="A33:A35"/>
    <mergeCell ref="B33:B35"/>
    <mergeCell ref="I42:I44"/>
    <mergeCell ref="J42:J44"/>
    <mergeCell ref="A45:A47"/>
    <mergeCell ref="B45:B47"/>
    <mergeCell ref="I45:I47"/>
    <mergeCell ref="J45:J47"/>
    <mergeCell ref="A42:A44"/>
    <mergeCell ref="B42:B44"/>
    <mergeCell ref="I54:I56"/>
    <mergeCell ref="J54:J56"/>
    <mergeCell ref="A57:A59"/>
    <mergeCell ref="B57:B59"/>
    <mergeCell ref="I57:I59"/>
    <mergeCell ref="J57:J59"/>
    <mergeCell ref="I69:I71"/>
    <mergeCell ref="J69:J71"/>
    <mergeCell ref="H1:I1"/>
    <mergeCell ref="A4:J4"/>
    <mergeCell ref="I60:I62"/>
    <mergeCell ref="J60:J62"/>
    <mergeCell ref="A63:A65"/>
    <mergeCell ref="B63:B65"/>
    <mergeCell ref="I63:I65"/>
    <mergeCell ref="J63:J65"/>
    <mergeCell ref="A66:A68"/>
    <mergeCell ref="B66:B68"/>
    <mergeCell ref="I66:I68"/>
    <mergeCell ref="J66:J68"/>
    <mergeCell ref="I51:I53"/>
    <mergeCell ref="J51:J53"/>
  </mergeCells>
  <pageMargins left="0.70866141732283472" right="0.70866141732283472" top="1.3385826771653544" bottom="0.74803149606299213" header="0.31496062992125984" footer="0.31496062992125984"/>
  <pageSetup paperSize="9" scale="61" fitToHeight="0" orientation="landscape" blackAndWhite="1" r:id="rId1"/>
  <ignoredErrors>
    <ignoredError sqref="I9:J9" formulaRang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ИД!$A$4:$A$5</xm:f>
          </x14:formula1>
          <xm:sqref>A4:J4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5"/>
  <sheetViews>
    <sheetView workbookViewId="0">
      <selection activeCell="A14" sqref="A14"/>
    </sheetView>
  </sheetViews>
  <sheetFormatPr defaultColWidth="14.5703125" defaultRowHeight="18.75" customHeight="1" x14ac:dyDescent="0.25"/>
  <cols>
    <col min="1" max="1" width="99.5703125" style="29" customWidth="1"/>
    <col min="2" max="16384" width="14.5703125" style="29"/>
  </cols>
  <sheetData>
    <row r="1" spans="1:1" ht="18.75" customHeight="1" x14ac:dyDescent="0.25">
      <c r="A1" s="28" t="s">
        <v>33</v>
      </c>
    </row>
    <row r="2" spans="1:1" ht="18.75" customHeight="1" x14ac:dyDescent="0.25">
      <c r="A2" s="28" t="s">
        <v>34</v>
      </c>
    </row>
    <row r="4" spans="1:1" ht="18.75" customHeight="1" x14ac:dyDescent="0.25">
      <c r="A4" s="29" t="s">
        <v>26</v>
      </c>
    </row>
    <row r="5" spans="1:1" ht="18.75" customHeight="1" x14ac:dyDescent="0.25">
      <c r="A5" s="28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Прил.2</vt:lpstr>
      <vt:lpstr>Прил. 2.1</vt:lpstr>
      <vt:lpstr>Прил.2.2</vt:lpstr>
      <vt:lpstr>Прил.2.3</vt:lpstr>
      <vt:lpstr>ИД</vt:lpstr>
      <vt:lpstr>'Прил. 2.1'!Область_печати</vt:lpstr>
      <vt:lpstr>Прил.2!Область_печати</vt:lpstr>
      <vt:lpstr>Прил.2.2!Область_печати</vt:lpstr>
      <vt:lpstr>Прил.2.3!Область_печати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Тертышников А.П.</cp:lastModifiedBy>
  <cp:lastPrinted>2020-03-10T07:53:03Z</cp:lastPrinted>
  <dcterms:created xsi:type="dcterms:W3CDTF">2016-09-14T10:28:21Z</dcterms:created>
  <dcterms:modified xsi:type="dcterms:W3CDTF">2020-03-12T08:41:13Z</dcterms:modified>
</cp:coreProperties>
</file>