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saveExternalLinkValues="0" codeName="ЭтаКнига" defaultThemeVersion="124226"/>
  <workbookProtection workbookPassword="C71F" lockStructure="1"/>
  <bookViews>
    <workbookView xWindow="480" yWindow="285" windowWidth="18195" windowHeight="10050" tabRatio="930"/>
  </bookViews>
  <sheets>
    <sheet name="Расчет НМЦК" sheetId="45" r:id="rId1"/>
    <sheet name="Расчет прямых затрат" sheetId="54" r:id="rId2"/>
    <sheet name="Расчет доп. работ и услуг" sheetId="47" r:id="rId3"/>
    <sheet name="ВТ" sheetId="56" state="hidden" r:id="rId4"/>
  </sheets>
  <externalReferences>
    <externalReference r:id="rId5"/>
    <externalReference r:id="rId6"/>
  </externalReferences>
  <definedNames>
    <definedName name="Десятки" localSheetId="2">'[1]служебный раздел'!$D$2:$D$10</definedName>
    <definedName name="Десятки" localSheetId="0">'[1]служебный раздел'!$D$2:$D$10</definedName>
    <definedName name="Десятки" localSheetId="1">'[1]служебный раздел'!$D$2:$D$10</definedName>
    <definedName name="Десятки">'[2]служебный раздел'!$D$2:$D$10</definedName>
    <definedName name="Единицы" localSheetId="2">'[1]служебный раздел'!$B$2:$B$22</definedName>
    <definedName name="Единицы" localSheetId="0">'[1]служебный раздел'!$B$2:$B$22</definedName>
    <definedName name="Единицы" localSheetId="1">'[1]служебный раздел'!$B$2:$B$22</definedName>
    <definedName name="Единицы">'[2]служебный раздел'!$B$2:$B$22</definedName>
    <definedName name="ЕдиницыТ" localSheetId="2">'[1]служебный раздел'!$C$2:$C$22</definedName>
    <definedName name="ЕдиницыТ" localSheetId="0">'[1]служебный раздел'!$C$2:$C$22</definedName>
    <definedName name="ЕдиницыТ" localSheetId="1">'[1]служебный раздел'!$C$2:$C$22</definedName>
    <definedName name="ЕдиницыТ">'[2]служебный раздел'!$C$2:$C$22</definedName>
    <definedName name="_xlnm.Print_Area" localSheetId="3">ВТ!$A$1:$G$24</definedName>
    <definedName name="_xlnm.Print_Area" localSheetId="2">'Расчет доп. работ и услуг'!$A$1:$N$21</definedName>
    <definedName name="_xlnm.Print_Area" localSheetId="0">'Расчет НМЦК'!$A$1:$B$13</definedName>
    <definedName name="_xlnm.Print_Area" localSheetId="1">'Расчет прямых затрат'!$A$1:$Y$31</definedName>
    <definedName name="Сотни" localSheetId="2">'[1]служебный раздел'!$E$2:$E$11</definedName>
    <definedName name="Сотни" localSheetId="0">'[1]служебный раздел'!$E$2:$E$11</definedName>
    <definedName name="Сотни" localSheetId="1">'[1]служебный раздел'!$E$2:$E$11</definedName>
    <definedName name="Сотни">'[2]служебный раздел'!$E$2:$E$11</definedName>
  </definedNames>
  <calcPr calcId="145621" refMode="R1C1" fullPrecision="0"/>
</workbook>
</file>

<file path=xl/calcChain.xml><?xml version="1.0" encoding="utf-8"?>
<calcChain xmlns="http://schemas.openxmlformats.org/spreadsheetml/2006/main">
  <c r="D8" i="56" l="1"/>
  <c r="X18" i="54" l="1"/>
  <c r="Y18" i="54"/>
  <c r="D11" i="56" l="1"/>
  <c r="D10" i="56"/>
  <c r="D9" i="56"/>
  <c r="X12" i="54"/>
  <c r="X25" i="54" s="1"/>
  <c r="X24" i="54" s="1"/>
  <c r="Y12" i="54"/>
  <c r="Y17" i="54" s="1"/>
  <c r="Y26" i="54"/>
  <c r="X26" i="54"/>
  <c r="X17" i="54" l="1"/>
  <c r="Y22" i="54"/>
  <c r="Y23" i="54" s="1"/>
  <c r="Y25" i="54"/>
  <c r="Y24" i="54" s="1"/>
  <c r="C5" i="56"/>
  <c r="C11" i="56"/>
  <c r="X23" i="54" l="1"/>
  <c r="X22" i="54"/>
  <c r="Y16" i="54"/>
  <c r="Y14" i="54" s="1"/>
  <c r="J26" i="54"/>
  <c r="J18" i="54"/>
  <c r="J12" i="54"/>
  <c r="J25" i="54" s="1"/>
  <c r="J24" i="54" s="1"/>
  <c r="X16" i="54" l="1"/>
  <c r="X14" i="54" s="1"/>
  <c r="J17" i="54"/>
  <c r="K12" i="54"/>
  <c r="L12" i="54"/>
  <c r="L17" i="54" s="1"/>
  <c r="M12" i="54"/>
  <c r="N12" i="54"/>
  <c r="N17" i="54" s="1"/>
  <c r="O12" i="54"/>
  <c r="P12" i="54"/>
  <c r="P17" i="54" s="1"/>
  <c r="Q12" i="54"/>
  <c r="R12" i="54"/>
  <c r="R17" i="54" s="1"/>
  <c r="S12" i="54"/>
  <c r="T12" i="54"/>
  <c r="T17" i="54" s="1"/>
  <c r="U12" i="54"/>
  <c r="V12" i="54"/>
  <c r="V17" i="54" s="1"/>
  <c r="W12" i="54"/>
  <c r="W17" i="54" s="1"/>
  <c r="K18" i="54"/>
  <c r="L18" i="54"/>
  <c r="M18" i="54"/>
  <c r="N18" i="54"/>
  <c r="O18" i="54"/>
  <c r="P18" i="54"/>
  <c r="Q18" i="54"/>
  <c r="R18" i="54"/>
  <c r="S18" i="54"/>
  <c r="T18" i="54"/>
  <c r="U18" i="54"/>
  <c r="V18" i="54"/>
  <c r="W18" i="54"/>
  <c r="K26" i="54"/>
  <c r="L26" i="54"/>
  <c r="M26" i="54"/>
  <c r="N26" i="54"/>
  <c r="O26" i="54"/>
  <c r="P26" i="54"/>
  <c r="Q26" i="54"/>
  <c r="R26" i="54"/>
  <c r="S26" i="54"/>
  <c r="T26" i="54"/>
  <c r="U26" i="54"/>
  <c r="V26" i="54"/>
  <c r="W26" i="54"/>
  <c r="W25" i="54" l="1"/>
  <c r="W24" i="54" s="1"/>
  <c r="W22" i="54"/>
  <c r="W23" i="54" s="1"/>
  <c r="U17" i="54"/>
  <c r="S17" i="54"/>
  <c r="S22" i="54" s="1"/>
  <c r="Q17" i="54"/>
  <c r="O25" i="54"/>
  <c r="O24" i="54" s="1"/>
  <c r="O17" i="54"/>
  <c r="O22" i="54" s="1"/>
  <c r="M25" i="54"/>
  <c r="M24" i="54" s="1"/>
  <c r="M17" i="54"/>
  <c r="M22" i="54" s="1"/>
  <c r="K17" i="54"/>
  <c r="J22" i="54"/>
  <c r="J23" i="54" s="1"/>
  <c r="V25" i="54"/>
  <c r="V24" i="54" s="1"/>
  <c r="U25" i="54"/>
  <c r="U24" i="54" s="1"/>
  <c r="T25" i="54"/>
  <c r="T24" i="54" s="1"/>
  <c r="R25" i="54"/>
  <c r="R24" i="54" s="1"/>
  <c r="Q25" i="54"/>
  <c r="Q24" i="54" s="1"/>
  <c r="P25" i="54"/>
  <c r="P24" i="54" s="1"/>
  <c r="N25" i="54"/>
  <c r="N24" i="54" s="1"/>
  <c r="K25" i="54"/>
  <c r="K24" i="54" s="1"/>
  <c r="S25" i="54"/>
  <c r="S24" i="54" s="1"/>
  <c r="V22" i="54"/>
  <c r="V23" i="54" s="1"/>
  <c r="R22" i="54"/>
  <c r="R23" i="54" s="1"/>
  <c r="N22" i="54"/>
  <c r="N23" i="54" s="1"/>
  <c r="T22" i="54"/>
  <c r="T23" i="54" s="1"/>
  <c r="P22" i="54"/>
  <c r="P23" i="54" s="1"/>
  <c r="L22" i="54"/>
  <c r="L23" i="54" s="1"/>
  <c r="L25" i="54"/>
  <c r="L24" i="54" s="1"/>
  <c r="W16" i="54" l="1"/>
  <c r="W14" i="54" s="1"/>
  <c r="U22" i="54"/>
  <c r="S23" i="54"/>
  <c r="S16" i="54" s="1"/>
  <c r="S14" i="54" s="1"/>
  <c r="Q22" i="54"/>
  <c r="O23" i="54"/>
  <c r="O16" i="54" s="1"/>
  <c r="O14" i="54" s="1"/>
  <c r="M23" i="54"/>
  <c r="M16" i="54" s="1"/>
  <c r="M14" i="54" s="1"/>
  <c r="K22" i="54"/>
  <c r="K23" i="54" s="1"/>
  <c r="J16" i="54"/>
  <c r="J14" i="54" s="1"/>
  <c r="R16" i="54"/>
  <c r="R14" i="54" s="1"/>
  <c r="P16" i="54"/>
  <c r="P14" i="54" s="1"/>
  <c r="L16" i="54"/>
  <c r="L14" i="54" s="1"/>
  <c r="V16" i="54"/>
  <c r="V14" i="54" s="1"/>
  <c r="T16" i="54"/>
  <c r="T14" i="54" s="1"/>
  <c r="N16" i="54"/>
  <c r="N14" i="54" s="1"/>
  <c r="D12" i="47"/>
  <c r="D11" i="47"/>
  <c r="D10" i="47"/>
  <c r="D9" i="47"/>
  <c r="D8" i="47"/>
  <c r="D20" i="47"/>
  <c r="U23" i="54" l="1"/>
  <c r="U16" i="54" s="1"/>
  <c r="U14" i="54" s="1"/>
  <c r="Q23" i="54"/>
  <c r="Q16" i="54" s="1"/>
  <c r="Q14" i="54" s="1"/>
  <c r="K16" i="54"/>
  <c r="K14" i="54" s="1"/>
  <c r="F32" i="54"/>
  <c r="F26" i="54"/>
  <c r="F18" i="54"/>
  <c r="F12" i="54"/>
  <c r="F17" i="54" s="1"/>
  <c r="I18" i="54"/>
  <c r="H18" i="54"/>
  <c r="G18" i="54"/>
  <c r="I26" i="54"/>
  <c r="H26" i="54"/>
  <c r="G26" i="54"/>
  <c r="I12" i="54"/>
  <c r="H12" i="54"/>
  <c r="G12" i="54"/>
  <c r="E12" i="54"/>
  <c r="E25" i="54" l="1"/>
  <c r="I17" i="54"/>
  <c r="I22" i="54" s="1"/>
  <c r="I25" i="54"/>
  <c r="I24" i="54" s="1"/>
  <c r="H17" i="54"/>
  <c r="H22" i="54" s="1"/>
  <c r="H25" i="54"/>
  <c r="H24" i="54" s="1"/>
  <c r="G17" i="54"/>
  <c r="G22" i="54" s="1"/>
  <c r="G25" i="54"/>
  <c r="G24" i="54" s="1"/>
  <c r="F25" i="54"/>
  <c r="F24" i="54" s="1"/>
  <c r="I32" i="54"/>
  <c r="H32" i="54"/>
  <c r="G32" i="54"/>
  <c r="E26" i="54"/>
  <c r="E32" i="54"/>
  <c r="F22" i="54" l="1"/>
  <c r="E24" i="54"/>
  <c r="M20" i="47" l="1"/>
  <c r="N20" i="47" s="1"/>
  <c r="M12" i="47"/>
  <c r="N12" i="47" s="1"/>
  <c r="M11" i="47"/>
  <c r="N11" i="47" s="1"/>
  <c r="M10" i="47"/>
  <c r="N10" i="47" s="1"/>
  <c r="M9" i="47"/>
  <c r="N9" i="47" s="1"/>
  <c r="M8" i="47"/>
  <c r="N8" i="47" s="1"/>
  <c r="E18" i="54" l="1"/>
  <c r="C7" i="56" l="1"/>
  <c r="F9" i="54"/>
  <c r="E9" i="54"/>
  <c r="F8" i="54"/>
  <c r="E8" i="54"/>
  <c r="F7" i="54"/>
  <c r="E7" i="54"/>
  <c r="E17" i="54" l="1"/>
  <c r="E22" i="54" s="1"/>
  <c r="E4" i="56"/>
  <c r="F4" i="56"/>
  <c r="I23" i="54"/>
  <c r="I16" i="54" s="1"/>
  <c r="I14" i="54" s="1"/>
  <c r="G23" i="54"/>
  <c r="G16" i="54" s="1"/>
  <c r="G14" i="54" s="1"/>
  <c r="H23" i="54"/>
  <c r="H16" i="54" s="1"/>
  <c r="H14" i="54" s="1"/>
  <c r="F23" i="54"/>
  <c r="F16" i="54" s="1"/>
  <c r="F14" i="54" s="1"/>
  <c r="E23" i="54" l="1"/>
  <c r="E16" i="54" s="1"/>
  <c r="D21" i="47"/>
  <c r="B9" i="45" s="1"/>
  <c r="D13" i="47" l="1"/>
  <c r="B8" i="45" s="1"/>
  <c r="E14" i="54" l="1"/>
  <c r="E10" i="54" s="1"/>
  <c r="B5" i="45" l="1"/>
  <c r="B6" i="45" l="1"/>
  <c r="B7" i="45" l="1"/>
  <c r="B12" i="45" s="1"/>
</calcChain>
</file>

<file path=xl/sharedStrings.xml><?xml version="1.0" encoding="utf-8"?>
<sst xmlns="http://schemas.openxmlformats.org/spreadsheetml/2006/main" count="220" uniqueCount="159">
  <si>
    <t>2.</t>
  </si>
  <si>
    <t>1.</t>
  </si>
  <si>
    <t>Стсо</t>
  </si>
  <si>
    <t>Ср</t>
  </si>
  <si>
    <t>Примечание</t>
  </si>
  <si>
    <t>№1</t>
  </si>
  <si>
    <t>№2</t>
  </si>
  <si>
    <t>№3</t>
  </si>
  <si>
    <t>№4</t>
  </si>
  <si>
    <t>№5</t>
  </si>
  <si>
    <t>№6</t>
  </si>
  <si>
    <t>Наименование товаров (работ, услуг)</t>
  </si>
  <si>
    <t>Цены на товары (работы, услуги), полученные по запросу заказчика от поставщиков (подрядчиков, исполнителей), без НДС, руб.</t>
  </si>
  <si>
    <t>Услуги по реагированию</t>
  </si>
  <si>
    <t>Работы по проектированию</t>
  </si>
  <si>
    <t>Услуги по эксплуатационному обслуживанию</t>
  </si>
  <si>
    <t>Работы по монтажу</t>
  </si>
  <si>
    <t>Оборудование технических средств охраны</t>
  </si>
  <si>
    <t>Количество (объем) товаров (работ, услуг)</t>
  </si>
  <si>
    <t>Сп</t>
  </si>
  <si>
    <t>Сэо</t>
  </si>
  <si>
    <t>См</t>
  </si>
  <si>
    <t>Со</t>
  </si>
  <si>
    <t>№ п/п</t>
  </si>
  <si>
    <t>Ед. изм.</t>
  </si>
  <si>
    <t>Коэффициент вариации цены, %</t>
  </si>
  <si>
    <t>Итого</t>
  </si>
  <si>
    <t>Расчетное значение стоимости, руб.</t>
  </si>
  <si>
    <t>Услуги по по защите жизни и здоровья граждан</t>
  </si>
  <si>
    <t>Сеу</t>
  </si>
  <si>
    <t>Сжз</t>
  </si>
  <si>
    <t>Си</t>
  </si>
  <si>
    <t>БЗП</t>
  </si>
  <si>
    <t>МРОТ</t>
  </si>
  <si>
    <t>СНР</t>
  </si>
  <si>
    <t>Дн</t>
  </si>
  <si>
    <t>Двп</t>
  </si>
  <si>
    <t>Дрк</t>
  </si>
  <si>
    <t>РО</t>
  </si>
  <si>
    <t>СВ</t>
  </si>
  <si>
    <t>U</t>
  </si>
  <si>
    <t xml:space="preserve"> Минимальный размер оплаты труда, руб.</t>
  </si>
  <si>
    <t>Y</t>
  </si>
  <si>
    <t>Корректирующий коэффициент</t>
  </si>
  <si>
    <t>Uб</t>
  </si>
  <si>
    <t>Uд1</t>
  </si>
  <si>
    <t>Uд2</t>
  </si>
  <si>
    <t>Uд3</t>
  </si>
  <si>
    <t>Uд4</t>
  </si>
  <si>
    <t>Uд5</t>
  </si>
  <si>
    <t>Базовые коэффициенты</t>
  </si>
  <si>
    <t>Дополнительные коэффициенты</t>
  </si>
  <si>
    <t>в размере не менее двойной часовой тарифной ставки</t>
  </si>
  <si>
    <t xml:space="preserve">составляет 20 % часовой тарифной ставки
</t>
  </si>
  <si>
    <t>Доплаты за работу поста охраны:</t>
  </si>
  <si>
    <t>в ночное время</t>
  </si>
  <si>
    <t>в выходные и праздничные дни</t>
  </si>
  <si>
    <t>в районах Крайнего Севера и приравненных к ним местностях</t>
  </si>
  <si>
    <t>Среднемесячное количество рабочих часов одного работника поста охраны, час</t>
  </si>
  <si>
    <t>Пост 1</t>
  </si>
  <si>
    <t>Показатель</t>
  </si>
  <si>
    <t>Значение</t>
  </si>
  <si>
    <t>Ставка страховых взносов, %</t>
  </si>
  <si>
    <t>Базовая заработная плата работника, руб./час</t>
  </si>
  <si>
    <t>наличие спецсредств у работника</t>
  </si>
  <si>
    <t>наличие служебного оружия у работника</t>
  </si>
  <si>
    <t>обеспечение порядка в местах проведения массовых мероприятий</t>
  </si>
  <si>
    <t>охрана объектов и (или) имущества, а также обеспечение внутриобъектового и пропускного режимов на объектах, в отношении которых установлены обязательные для выполнения требования к антитеррористической защищенности</t>
  </si>
  <si>
    <t>наличие допуска к государственной тайне работника и режимно-секретного подразделения</t>
  </si>
  <si>
    <t>да</t>
  </si>
  <si>
    <t>нет</t>
  </si>
  <si>
    <t>2-0,0417*</t>
  </si>
  <si>
    <t>Пост 2</t>
  </si>
  <si>
    <t>Пост 3</t>
  </si>
  <si>
    <t>Налоговый кодекс РФ, Федеральный закон от 24.07.1998 № 125-ФЗ "Об обязательном социальном страховании от несчастных случаев на производстве и профессиональных заболеваний"</t>
  </si>
  <si>
    <t>Налог на добавленную стоимость (НДС),%</t>
  </si>
  <si>
    <t>Косвенные расходы (КР), руб.</t>
  </si>
  <si>
    <t>Прибыль (П), руб.</t>
  </si>
  <si>
    <t>Индекс потребительских цен на прочие услуги (Iинфл), %</t>
  </si>
  <si>
    <t>Стоимость выполнения работ по проектированию, монтажу и эксплуатационному обслуживанию технических средств охраны, перечень видов которых устанавливается Правительством РФ, и (или) принятие соответствующих мер реагирования на их сигнальную информацию (Стсо), руб.</t>
  </si>
  <si>
    <t>Сумма всех прямых затрат (Си × Ки), руб.</t>
  </si>
  <si>
    <t>Стоимость оказания услуг по защите жизни и здоровья граждан (Сзж), руб.</t>
  </si>
  <si>
    <t xml:space="preserve">Идентификатор или номер поста охраны
</t>
  </si>
  <si>
    <t>3.</t>
  </si>
  <si>
    <t>4.</t>
  </si>
  <si>
    <t>5.</t>
  </si>
  <si>
    <t>6.</t>
  </si>
  <si>
    <t>7.</t>
  </si>
  <si>
    <t>всего</t>
  </si>
  <si>
    <t>Д</t>
  </si>
  <si>
    <t>8.</t>
  </si>
  <si>
    <t>9.</t>
  </si>
  <si>
    <t>10.</t>
  </si>
  <si>
    <t>11.</t>
  </si>
  <si>
    <t>12.</t>
  </si>
  <si>
    <t>13.</t>
  </si>
  <si>
    <t>14.</t>
  </si>
  <si>
    <t>14.1.</t>
  </si>
  <si>
    <t>14.2.</t>
  </si>
  <si>
    <t>Итоговое значение дополнительных коэффициентов</t>
  </si>
  <si>
    <t>Дополнительные коэффициенты:</t>
  </si>
  <si>
    <t>Базовый коэффициент</t>
  </si>
  <si>
    <t>и</t>
  </si>
  <si>
    <t xml:space="preserve"> Си × Ки</t>
  </si>
  <si>
    <t>Ки</t>
  </si>
  <si>
    <t>Прямые затраты поста охраны с учетом количества часов работы, руб.</t>
  </si>
  <si>
    <t>Прямые затраты поста охраны, руб./час</t>
  </si>
  <si>
    <t>Доплаты за работу поста охраны, руб./час:</t>
  </si>
  <si>
    <t>Резерв на отпуск, руб./час</t>
  </si>
  <si>
    <t>Страховые взносы, руб./час</t>
  </si>
  <si>
    <t>Минимальный размер оплаты труда, руб./мес</t>
  </si>
  <si>
    <t>Итого прямых затрат по всем постам охраны, руб.</t>
  </si>
  <si>
    <t>-</t>
  </si>
  <si>
    <t>Пост 4</t>
  </si>
  <si>
    <t>Пост 5</t>
  </si>
  <si>
    <t>Расчет прямых затрат на посту охраны с учетом корректирующих коэффициентов</t>
  </si>
  <si>
    <t>Расчет стоимости выполнения работ по проектированию, монтажу и эксплуатационному обслуживанию технических средств охраны, перечень видов которых устанавливается Правительством РФ, и (или) принятие соответствующих мер реагирования на их сигнальную информацию</t>
  </si>
  <si>
    <t>Расчет стоимости оказания услуги по защите жизни и здоровья граждан</t>
  </si>
  <si>
    <t>Количество рабочих дней в году</t>
  </si>
  <si>
    <t>Всего дней в году</t>
  </si>
  <si>
    <t>Др</t>
  </si>
  <si>
    <t>Дв</t>
  </si>
  <si>
    <t>(дата, номер)</t>
  </si>
  <si>
    <t>в ночное время (с 22-00 ч. до 6-00 ч.)</t>
  </si>
  <si>
    <t>Общее количество часов работы поста охраны, час</t>
  </si>
  <si>
    <t>6.1.</t>
  </si>
  <si>
    <t>Режим работы поста охраны в сутки</t>
  </si>
  <si>
    <t>Uд</t>
  </si>
  <si>
    <t>Пост охраны в составе одного работника с режимом работы 24 ч.</t>
  </si>
  <si>
    <t>Пост охраны в составе одного работника с режимом работы 12 ч.</t>
  </si>
  <si>
    <t>Пост охраны в составе одного работника с режимом работы, отличным от 24 и 12 ч.(не более 24 ч. и не менее 3 ч.)</t>
  </si>
  <si>
    <t>Количество часов работы поста в смене, час</t>
  </si>
  <si>
    <t>Совокупность значений выборки</t>
  </si>
  <si>
    <t>Расчетная НМЦК, руб.</t>
  </si>
  <si>
    <t>Итоговая НМЦК, руб.</t>
  </si>
  <si>
    <t>Итоговая НМЦК (установлена в соответствии с п. 2 ст. 72, п. 3 ст. 219 БК РФ с учетом доведенного до заказчика лимита бюджетных обязательств), руб.</t>
  </si>
  <si>
    <t>Количество выходных и праздничных дней в году</t>
  </si>
  <si>
    <t>Количество праздничных дней в году</t>
  </si>
  <si>
    <t>Дп</t>
  </si>
  <si>
    <t>Пост 7</t>
  </si>
  <si>
    <t>Пост 8</t>
  </si>
  <si>
    <t>Пост 9</t>
  </si>
  <si>
    <t>Пост 10</t>
  </si>
  <si>
    <t>Пост 11</t>
  </si>
  <si>
    <t>Пост 12</t>
  </si>
  <si>
    <t>Пост 13</t>
  </si>
  <si>
    <t>Пост 14</t>
  </si>
  <si>
    <t>Пост 15</t>
  </si>
  <si>
    <t>Пост 16</t>
  </si>
  <si>
    <t>Пост 17</t>
  </si>
  <si>
    <t>Пост 18</t>
  </si>
  <si>
    <t>Пост 19</t>
  </si>
  <si>
    <t>Приложение к обоснованию НМЦК</t>
  </si>
  <si>
    <t>Расчет НМЦК иным методом</t>
  </si>
  <si>
    <t>Пост 20</t>
  </si>
  <si>
    <t>Пост 21</t>
  </si>
  <si>
    <t>Рабочее время за 2026 год (в часах) при 40-часовой неделе</t>
  </si>
  <si>
    <t xml:space="preserve">С 01.01.2026 ст. 1 Федерального закона от 19.06.2000 № 82-ФЗ "О минимальном размере оплаты труда"
</t>
  </si>
  <si>
    <t>Производственный календарь на 2026 год для пятидневной рабочей недели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</si>
</sst>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7" x14ac:knownFonts="1">
    <font>
      <sz val="11"/>
      <color theme="1"/>
      <name val="Calibri"/>
      <family val="2"/>
      <scheme val="minor"/>
    </font>
    <font>
      <sz val="12"/>
      <color theme="1"/>
      <name val="Segoe UI Light"/>
      <family val="2"/>
      <charset val="204"/>
    </font>
    <font>
      <sz val="11"/>
      <color theme="1"/>
      <name val="Segoe UI Light"/>
      <family val="2"/>
      <charset val="204"/>
    </font>
    <font>
      <b/>
      <sz val="12"/>
      <color theme="1"/>
      <name val="Segoe UI Light"/>
      <family val="2"/>
      <charset val="204"/>
    </font>
    <font>
      <sz val="10"/>
      <color theme="1"/>
      <name val="Segoe UI Light"/>
      <family val="2"/>
      <charset val="204"/>
    </font>
    <font>
      <sz val="10"/>
      <color theme="1"/>
      <name val="Calibri"/>
      <family val="2"/>
      <scheme val="minor"/>
    </font>
    <font>
      <b/>
      <sz val="10"/>
      <color theme="1"/>
      <name val="Segoe UI Light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98">
    <xf numFmtId="0" fontId="0" fillId="0" borderId="0" xfId="0"/>
    <xf numFmtId="0" fontId="4" fillId="2" borderId="1" xfId="0" applyFont="1" applyFill="1" applyBorder="1" applyAlignment="1" applyProtection="1">
      <alignment horizontal="center" vertical="top" wrapText="1"/>
    </xf>
    <xf numFmtId="4" fontId="4" fillId="0" borderId="1" xfId="0" applyNumberFormat="1" applyFont="1" applyBorder="1" applyAlignment="1" applyProtection="1">
      <alignment horizontal="center" vertical="top" wrapText="1"/>
    </xf>
    <xf numFmtId="0" fontId="4" fillId="0" borderId="0" xfId="0" applyFont="1" applyAlignment="1" applyProtection="1">
      <alignment horizontal="center" vertical="top" wrapText="1"/>
    </xf>
    <xf numFmtId="0" fontId="4" fillId="2" borderId="2" xfId="0" applyFont="1" applyFill="1" applyBorder="1" applyAlignment="1" applyProtection="1">
      <alignment horizontal="center" vertical="top" wrapText="1"/>
    </xf>
    <xf numFmtId="4" fontId="4" fillId="0" borderId="1" xfId="0" applyNumberFormat="1" applyFont="1" applyFill="1" applyBorder="1" applyAlignment="1" applyProtection="1">
      <alignment horizontal="center" vertical="top" wrapText="1"/>
    </xf>
    <xf numFmtId="0" fontId="4" fillId="2" borderId="1" xfId="0" applyFont="1" applyFill="1" applyBorder="1" applyAlignment="1" applyProtection="1">
      <alignment vertical="top" wrapText="1"/>
    </xf>
    <xf numFmtId="4" fontId="1" fillId="0" borderId="0" xfId="0" applyNumberFormat="1" applyFont="1" applyAlignment="1" applyProtection="1">
      <alignment horizontal="center" vertical="top"/>
      <protection hidden="1"/>
    </xf>
    <xf numFmtId="4" fontId="1" fillId="0" borderId="0" xfId="0" applyNumberFormat="1" applyFont="1" applyAlignment="1" applyProtection="1">
      <alignment horizontal="right" vertical="top"/>
      <protection hidden="1"/>
    </xf>
    <xf numFmtId="4" fontId="3" fillId="0" borderId="0" xfId="0" applyNumberFormat="1" applyFont="1" applyAlignment="1" applyProtection="1">
      <alignment vertical="top"/>
      <protection hidden="1"/>
    </xf>
    <xf numFmtId="4" fontId="1" fillId="2" borderId="1" xfId="0" applyNumberFormat="1" applyFont="1" applyFill="1" applyBorder="1" applyAlignment="1" applyProtection="1">
      <alignment horizontal="left" vertical="top" wrapText="1"/>
      <protection hidden="1"/>
    </xf>
    <xf numFmtId="4" fontId="1" fillId="0" borderId="1" xfId="0" applyNumberFormat="1" applyFont="1" applyFill="1" applyBorder="1" applyAlignment="1" applyProtection="1">
      <alignment horizontal="center" vertical="top" wrapText="1"/>
      <protection hidden="1"/>
    </xf>
    <xf numFmtId="0" fontId="1" fillId="0" borderId="0" xfId="0" applyFont="1" applyAlignment="1" applyProtection="1">
      <alignment horizontal="center" vertical="top"/>
      <protection hidden="1"/>
    </xf>
    <xf numFmtId="0" fontId="1" fillId="0" borderId="0" xfId="0" applyFont="1" applyAlignment="1" applyProtection="1">
      <alignment horizontal="right" vertical="top"/>
      <protection hidden="1"/>
    </xf>
    <xf numFmtId="0" fontId="2" fillId="0" borderId="0" xfId="0" applyFont="1" applyAlignment="1" applyProtection="1">
      <alignment horizontal="center" vertical="top"/>
      <protection hidden="1"/>
    </xf>
    <xf numFmtId="0" fontId="3" fillId="0" borderId="0" xfId="0" applyFont="1" applyAlignment="1" applyProtection="1">
      <alignment vertical="top"/>
      <protection hidden="1"/>
    </xf>
    <xf numFmtId="0" fontId="1" fillId="0" borderId="0" xfId="0" applyFont="1" applyAlignment="1" applyProtection="1">
      <alignment horizontal="center" vertical="top" wrapText="1"/>
      <protection hidden="1"/>
    </xf>
    <xf numFmtId="0" fontId="2" fillId="0" borderId="0" xfId="0" applyFont="1" applyAlignment="1" applyProtection="1">
      <alignment horizontal="center" vertical="top" wrapText="1"/>
      <protection hidden="1"/>
    </xf>
    <xf numFmtId="0" fontId="1" fillId="0" borderId="0" xfId="0" applyFont="1" applyFill="1" applyBorder="1" applyAlignment="1" applyProtection="1">
      <alignment horizontal="center" vertical="top" wrapText="1"/>
      <protection hidden="1"/>
    </xf>
    <xf numFmtId="0" fontId="1" fillId="0" borderId="0" xfId="0" applyFont="1" applyBorder="1" applyAlignment="1" applyProtection="1">
      <alignment vertical="top" wrapText="1"/>
      <protection hidden="1"/>
    </xf>
    <xf numFmtId="3" fontId="1" fillId="0" borderId="1" xfId="0" applyNumberFormat="1" applyFont="1" applyFill="1" applyBorder="1" applyAlignment="1" applyProtection="1">
      <alignment horizontal="center" vertical="top" wrapText="1"/>
      <protection hidden="1"/>
    </xf>
    <xf numFmtId="0" fontId="1" fillId="0" borderId="1" xfId="0" applyFont="1" applyFill="1" applyBorder="1" applyAlignment="1" applyProtection="1">
      <alignment horizontal="center" vertical="top" wrapText="1"/>
      <protection hidden="1"/>
    </xf>
    <xf numFmtId="0" fontId="1" fillId="0" borderId="7" xfId="0" applyFont="1" applyFill="1" applyBorder="1" applyAlignment="1" applyProtection="1">
      <alignment horizontal="center" vertical="top" wrapText="1"/>
      <protection hidden="1"/>
    </xf>
    <xf numFmtId="0" fontId="1" fillId="3" borderId="3" xfId="0" applyFont="1" applyFill="1" applyBorder="1" applyAlignment="1" applyProtection="1">
      <alignment horizontal="center" vertical="top" wrapText="1"/>
      <protection hidden="1"/>
    </xf>
    <xf numFmtId="4" fontId="1" fillId="0" borderId="1" xfId="0" applyNumberFormat="1" applyFont="1" applyBorder="1" applyAlignment="1" applyProtection="1">
      <alignment horizontal="center" vertical="top" wrapText="1"/>
      <protection hidden="1"/>
    </xf>
    <xf numFmtId="0" fontId="1" fillId="0" borderId="1" xfId="0" applyFont="1" applyBorder="1" applyAlignment="1" applyProtection="1">
      <alignment horizontal="center" vertical="top" wrapText="1"/>
      <protection hidden="1"/>
    </xf>
    <xf numFmtId="0" fontId="1" fillId="0" borderId="0" xfId="0" applyFont="1" applyAlignment="1" applyProtection="1">
      <alignment horizontal="right" vertical="top" wrapText="1"/>
      <protection hidden="1"/>
    </xf>
    <xf numFmtId="4" fontId="3" fillId="0" borderId="0" xfId="0" applyNumberFormat="1" applyFont="1" applyAlignment="1" applyProtection="1">
      <alignment horizontal="center" vertical="top" wrapText="1"/>
      <protection hidden="1"/>
    </xf>
    <xf numFmtId="0" fontId="1" fillId="0" borderId="1" xfId="0" applyFont="1" applyBorder="1" applyAlignment="1" applyProtection="1">
      <alignment horizontal="left" vertical="top" wrapText="1"/>
      <protection hidden="1"/>
    </xf>
    <xf numFmtId="164" fontId="1" fillId="0" borderId="1" xfId="0" applyNumberFormat="1" applyFont="1" applyBorder="1" applyAlignment="1" applyProtection="1">
      <alignment horizontal="center" vertical="top" wrapText="1"/>
      <protection hidden="1"/>
    </xf>
    <xf numFmtId="0" fontId="1" fillId="0" borderId="7" xfId="0" applyFont="1" applyBorder="1" applyAlignment="1" applyProtection="1">
      <alignment horizontal="center" vertical="top" wrapText="1"/>
      <protection hidden="1"/>
    </xf>
    <xf numFmtId="0" fontId="1" fillId="0" borderId="7" xfId="0" applyFont="1" applyBorder="1" applyAlignment="1" applyProtection="1">
      <alignment horizontal="left" vertical="top" wrapText="1"/>
      <protection hidden="1"/>
    </xf>
    <xf numFmtId="0" fontId="3" fillId="3" borderId="1" xfId="0" applyFont="1" applyFill="1" applyBorder="1" applyAlignment="1" applyProtection="1">
      <alignment horizontal="center" vertical="top" wrapText="1"/>
      <protection hidden="1"/>
    </xf>
    <xf numFmtId="0" fontId="6" fillId="2" borderId="1" xfId="0" applyFont="1" applyFill="1" applyBorder="1" applyAlignment="1" applyProtection="1">
      <alignment horizontal="center" vertical="top" wrapText="1"/>
    </xf>
    <xf numFmtId="0" fontId="3" fillId="0" borderId="0" xfId="0" applyFont="1" applyAlignment="1" applyProtection="1">
      <alignment horizontal="center" vertical="top" wrapText="1"/>
      <protection hidden="1"/>
    </xf>
    <xf numFmtId="0" fontId="1" fillId="2" borderId="7" xfId="0" applyFont="1" applyFill="1" applyBorder="1" applyAlignment="1" applyProtection="1">
      <alignment horizontal="center" vertical="top" wrapText="1"/>
      <protection hidden="1"/>
    </xf>
    <xf numFmtId="0" fontId="1" fillId="2" borderId="2" xfId="0" applyFont="1" applyFill="1" applyBorder="1" applyAlignment="1" applyProtection="1">
      <alignment horizontal="center" vertical="top" wrapText="1"/>
      <protection hidden="1"/>
    </xf>
    <xf numFmtId="0" fontId="1" fillId="2" borderId="1" xfId="0" applyFont="1" applyFill="1" applyBorder="1" applyAlignment="1" applyProtection="1">
      <alignment horizontal="left" vertical="top" wrapText="1"/>
      <protection hidden="1"/>
    </xf>
    <xf numFmtId="0" fontId="1" fillId="2" borderId="1" xfId="0" applyFont="1" applyFill="1" applyBorder="1" applyAlignment="1" applyProtection="1">
      <alignment horizontal="center" vertical="top" wrapText="1"/>
      <protection hidden="1"/>
    </xf>
    <xf numFmtId="0" fontId="5" fillId="0" borderId="0" xfId="0" applyFont="1" applyProtection="1"/>
    <xf numFmtId="4" fontId="4" fillId="0" borderId="1" xfId="0" applyNumberFormat="1" applyFont="1" applyBorder="1" applyAlignment="1" applyProtection="1">
      <alignment horizontal="left" vertical="top" wrapText="1"/>
    </xf>
    <xf numFmtId="4" fontId="1" fillId="4" borderId="1" xfId="0" applyNumberFormat="1" applyFont="1" applyFill="1" applyBorder="1" applyAlignment="1" applyProtection="1">
      <alignment horizontal="center" vertical="top" wrapText="1"/>
      <protection locked="0" hidden="1"/>
    </xf>
    <xf numFmtId="0" fontId="1" fillId="4" borderId="1" xfId="0" applyFont="1" applyFill="1" applyBorder="1" applyAlignment="1" applyProtection="1">
      <alignment horizontal="center" vertical="top" wrapText="1"/>
      <protection locked="0" hidden="1"/>
    </xf>
    <xf numFmtId="1" fontId="1" fillId="4" borderId="1" xfId="0" applyNumberFormat="1" applyFont="1" applyFill="1" applyBorder="1" applyAlignment="1" applyProtection="1">
      <alignment horizontal="center" vertical="top" wrapText="1"/>
      <protection locked="0" hidden="1"/>
    </xf>
    <xf numFmtId="3" fontId="4" fillId="4" borderId="2" xfId="0" applyNumberFormat="1" applyFont="1" applyFill="1" applyBorder="1" applyAlignment="1" applyProtection="1">
      <alignment horizontal="center" vertical="top" wrapText="1"/>
      <protection locked="0"/>
    </xf>
    <xf numFmtId="4" fontId="4" fillId="4" borderId="1" xfId="0" applyNumberFormat="1" applyFont="1" applyFill="1" applyBorder="1" applyAlignment="1" applyProtection="1">
      <alignment horizontal="center" vertical="top" wrapText="1"/>
      <protection locked="0"/>
    </xf>
    <xf numFmtId="3" fontId="4" fillId="4" borderId="1" xfId="0" applyNumberFormat="1" applyFont="1" applyFill="1" applyBorder="1" applyAlignment="1" applyProtection="1">
      <alignment horizontal="center" vertical="top" wrapText="1"/>
      <protection locked="0"/>
    </xf>
    <xf numFmtId="0" fontId="4" fillId="4" borderId="1" xfId="0" applyFont="1" applyFill="1" applyBorder="1" applyAlignment="1" applyProtection="1">
      <alignment horizontal="center" vertical="top" wrapText="1"/>
      <protection locked="0"/>
    </xf>
    <xf numFmtId="3" fontId="1" fillId="4" borderId="1" xfId="0" applyNumberFormat="1" applyFont="1" applyFill="1" applyBorder="1" applyAlignment="1" applyProtection="1">
      <alignment horizontal="center" vertical="top" wrapText="1"/>
      <protection locked="0"/>
    </xf>
    <xf numFmtId="4" fontId="1" fillId="4" borderId="1" xfId="0" applyNumberFormat="1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4" fontId="1" fillId="4" borderId="1" xfId="0" applyNumberFormat="1" applyFont="1" applyFill="1" applyBorder="1" applyAlignment="1" applyProtection="1">
      <alignment horizontal="left" vertical="top" wrapText="1"/>
      <protection locked="0"/>
    </xf>
    <xf numFmtId="3" fontId="4" fillId="0" borderId="1" xfId="0" applyNumberFormat="1" applyFont="1" applyFill="1" applyBorder="1" applyAlignment="1" applyProtection="1">
      <alignment horizontal="center" vertical="top" wrapText="1"/>
    </xf>
    <xf numFmtId="4" fontId="4" fillId="4" borderId="2" xfId="0" applyNumberFormat="1" applyFont="1" applyFill="1" applyBorder="1" applyAlignment="1" applyProtection="1">
      <alignment horizontal="center" vertical="top" wrapText="1"/>
      <protection locked="0"/>
    </xf>
    <xf numFmtId="4" fontId="3" fillId="0" borderId="0" xfId="0" applyNumberFormat="1" applyFont="1" applyAlignment="1" applyProtection="1">
      <alignment horizontal="center" vertical="top"/>
      <protection hidden="1"/>
    </xf>
    <xf numFmtId="0" fontId="1" fillId="2" borderId="3" xfId="0" applyFont="1" applyFill="1" applyBorder="1" applyAlignment="1" applyProtection="1">
      <alignment vertical="top" wrapText="1"/>
      <protection hidden="1"/>
    </xf>
    <xf numFmtId="0" fontId="1" fillId="2" borderId="4" xfId="0" applyFont="1" applyFill="1" applyBorder="1" applyAlignment="1" applyProtection="1">
      <alignment vertical="top" wrapText="1"/>
      <protection hidden="1"/>
    </xf>
    <xf numFmtId="0" fontId="1" fillId="2" borderId="13" xfId="0" applyFont="1" applyFill="1" applyBorder="1" applyAlignment="1" applyProtection="1">
      <alignment horizontal="left" vertical="top" wrapText="1"/>
      <protection hidden="1"/>
    </xf>
    <xf numFmtId="0" fontId="1" fillId="2" borderId="2" xfId="0" applyFont="1" applyFill="1" applyBorder="1" applyAlignment="1" applyProtection="1">
      <alignment horizontal="left" vertical="top" wrapText="1"/>
      <protection hidden="1"/>
    </xf>
    <xf numFmtId="0" fontId="1" fillId="2" borderId="9" xfId="0" applyFont="1" applyFill="1" applyBorder="1" applyAlignment="1" applyProtection="1">
      <alignment horizontal="left" vertical="top" wrapText="1"/>
      <protection hidden="1"/>
    </xf>
    <xf numFmtId="0" fontId="1" fillId="2" borderId="8" xfId="0" applyFont="1" applyFill="1" applyBorder="1" applyAlignment="1" applyProtection="1">
      <alignment horizontal="left" vertical="top" wrapText="1"/>
      <protection hidden="1"/>
    </xf>
    <xf numFmtId="0" fontId="1" fillId="2" borderId="3" xfId="0" applyFont="1" applyFill="1" applyBorder="1" applyAlignment="1" applyProtection="1">
      <alignment horizontal="left" vertical="top" wrapText="1"/>
      <protection hidden="1"/>
    </xf>
    <xf numFmtId="0" fontId="1" fillId="2" borderId="5" xfId="0" applyFont="1" applyFill="1" applyBorder="1" applyAlignment="1" applyProtection="1">
      <alignment horizontal="left" vertical="top" wrapText="1"/>
      <protection hidden="1"/>
    </xf>
    <xf numFmtId="0" fontId="1" fillId="2" borderId="4" xfId="0" applyFont="1" applyFill="1" applyBorder="1" applyAlignment="1" applyProtection="1">
      <alignment horizontal="left" vertical="top" wrapText="1"/>
      <protection hidden="1"/>
    </xf>
    <xf numFmtId="0" fontId="1" fillId="2" borderId="7" xfId="0" applyFont="1" applyFill="1" applyBorder="1" applyAlignment="1" applyProtection="1">
      <alignment horizontal="center" vertical="top" wrapText="1"/>
      <protection hidden="1"/>
    </xf>
    <xf numFmtId="0" fontId="1" fillId="2" borderId="14" xfId="0" applyFont="1" applyFill="1" applyBorder="1" applyAlignment="1" applyProtection="1">
      <alignment horizontal="center" vertical="top" wrapText="1"/>
      <protection hidden="1"/>
    </xf>
    <xf numFmtId="0" fontId="1" fillId="2" borderId="2" xfId="0" applyFont="1" applyFill="1" applyBorder="1" applyAlignment="1" applyProtection="1">
      <alignment horizontal="center" vertical="top" wrapText="1"/>
      <protection hidden="1"/>
    </xf>
    <xf numFmtId="0" fontId="1" fillId="2" borderId="1" xfId="0" applyFont="1" applyFill="1" applyBorder="1" applyAlignment="1" applyProtection="1">
      <alignment horizontal="left" vertical="top" wrapText="1"/>
      <protection hidden="1"/>
    </xf>
    <xf numFmtId="0" fontId="1" fillId="2" borderId="11" xfId="0" applyFont="1" applyFill="1" applyBorder="1" applyAlignment="1" applyProtection="1">
      <alignment horizontal="left" vertical="top" wrapText="1"/>
      <protection hidden="1"/>
    </xf>
    <xf numFmtId="0" fontId="3" fillId="0" borderId="0" xfId="0" applyFont="1" applyAlignment="1" applyProtection="1">
      <alignment horizontal="center" vertical="top" wrapText="1"/>
      <protection hidden="1"/>
    </xf>
    <xf numFmtId="0" fontId="1" fillId="0" borderId="9" xfId="0" applyFont="1" applyFill="1" applyBorder="1" applyAlignment="1" applyProtection="1">
      <alignment horizontal="left" vertical="top" wrapText="1"/>
      <protection hidden="1"/>
    </xf>
    <xf numFmtId="0" fontId="1" fillId="0" borderId="6" xfId="0" applyFont="1" applyFill="1" applyBorder="1" applyAlignment="1" applyProtection="1">
      <alignment horizontal="left" vertical="top" wrapText="1"/>
      <protection hidden="1"/>
    </xf>
    <xf numFmtId="0" fontId="1" fillId="0" borderId="8" xfId="0" applyFont="1" applyFill="1" applyBorder="1" applyAlignment="1" applyProtection="1">
      <alignment horizontal="left" vertical="top" wrapText="1"/>
      <protection hidden="1"/>
    </xf>
    <xf numFmtId="0" fontId="1" fillId="2" borderId="3" xfId="0" applyFont="1" applyFill="1" applyBorder="1" applyAlignment="1" applyProtection="1">
      <alignment horizontal="center" vertical="top" wrapText="1"/>
      <protection hidden="1"/>
    </xf>
    <xf numFmtId="0" fontId="1" fillId="2" borderId="5" xfId="0" applyFont="1" applyFill="1" applyBorder="1" applyAlignment="1" applyProtection="1">
      <alignment horizontal="center" vertical="top" wrapText="1"/>
      <protection hidden="1"/>
    </xf>
    <xf numFmtId="0" fontId="1" fillId="2" borderId="4" xfId="0" applyFont="1" applyFill="1" applyBorder="1" applyAlignment="1" applyProtection="1">
      <alignment horizontal="center" vertical="top" wrapText="1"/>
      <protection hidden="1"/>
    </xf>
    <xf numFmtId="3" fontId="1" fillId="0" borderId="3" xfId="0" applyNumberFormat="1" applyFont="1" applyFill="1" applyBorder="1" applyAlignment="1" applyProtection="1">
      <alignment horizontal="left" vertical="top" wrapText="1"/>
      <protection hidden="1"/>
    </xf>
    <xf numFmtId="3" fontId="1" fillId="0" borderId="5" xfId="0" applyNumberFormat="1" applyFont="1" applyFill="1" applyBorder="1" applyAlignment="1" applyProtection="1">
      <alignment horizontal="left" vertical="top" wrapText="1"/>
      <protection hidden="1"/>
    </xf>
    <xf numFmtId="3" fontId="1" fillId="0" borderId="4" xfId="0" applyNumberFormat="1" applyFont="1" applyFill="1" applyBorder="1" applyAlignment="1" applyProtection="1">
      <alignment horizontal="left" vertical="top" wrapText="1"/>
      <protection hidden="1"/>
    </xf>
    <xf numFmtId="4" fontId="3" fillId="3" borderId="7" xfId="0" applyNumberFormat="1" applyFont="1" applyFill="1" applyBorder="1" applyAlignment="1" applyProtection="1">
      <alignment horizontal="center" vertical="top" wrapText="1"/>
      <protection hidden="1"/>
    </xf>
    <xf numFmtId="0" fontId="1" fillId="2" borderId="7" xfId="0" applyFont="1" applyFill="1" applyBorder="1" applyAlignment="1" applyProtection="1">
      <alignment horizontal="left" vertical="top" wrapText="1"/>
      <protection hidden="1"/>
    </xf>
    <xf numFmtId="0" fontId="3" fillId="3" borderId="1" xfId="0" applyFont="1" applyFill="1" applyBorder="1" applyAlignment="1" applyProtection="1">
      <alignment horizontal="left" vertical="top" wrapText="1"/>
      <protection hidden="1"/>
    </xf>
    <xf numFmtId="0" fontId="1" fillId="2" borderId="14" xfId="0" applyFont="1" applyFill="1" applyBorder="1" applyAlignment="1" applyProtection="1">
      <alignment horizontal="left" vertical="top" wrapText="1"/>
      <protection hidden="1"/>
    </xf>
    <xf numFmtId="0" fontId="3" fillId="3" borderId="1" xfId="0" applyFont="1" applyFill="1" applyBorder="1" applyAlignment="1" applyProtection="1">
      <alignment horizontal="right" vertical="top" wrapText="1"/>
      <protection hidden="1"/>
    </xf>
    <xf numFmtId="0" fontId="1" fillId="2" borderId="1" xfId="0" applyFont="1" applyFill="1" applyBorder="1" applyAlignment="1" applyProtection="1">
      <alignment horizontal="center" vertical="top" wrapText="1"/>
      <protection hidden="1"/>
    </xf>
    <xf numFmtId="0" fontId="1" fillId="2" borderId="9" xfId="0" applyFont="1" applyFill="1" applyBorder="1" applyAlignment="1" applyProtection="1">
      <alignment horizontal="center" vertical="top" wrapText="1"/>
      <protection hidden="1"/>
    </xf>
    <xf numFmtId="0" fontId="1" fillId="2" borderId="8" xfId="0" applyFont="1" applyFill="1" applyBorder="1" applyAlignment="1" applyProtection="1">
      <alignment horizontal="center" vertical="top" wrapText="1"/>
      <protection hidden="1"/>
    </xf>
    <xf numFmtId="0" fontId="1" fillId="2" borderId="10" xfId="0" applyFont="1" applyFill="1" applyBorder="1" applyAlignment="1" applyProtection="1">
      <alignment horizontal="center" vertical="top" wrapText="1"/>
      <protection hidden="1"/>
    </xf>
    <xf numFmtId="0" fontId="1" fillId="2" borderId="11" xfId="0" applyFont="1" applyFill="1" applyBorder="1" applyAlignment="1" applyProtection="1">
      <alignment horizontal="center" vertical="top" wrapText="1"/>
      <protection hidden="1"/>
    </xf>
    <xf numFmtId="0" fontId="1" fillId="2" borderId="12" xfId="0" applyFont="1" applyFill="1" applyBorder="1" applyAlignment="1" applyProtection="1">
      <alignment horizontal="center" vertical="top" wrapText="1"/>
      <protection hidden="1"/>
    </xf>
    <xf numFmtId="0" fontId="1" fillId="2" borderId="13" xfId="0" applyFont="1" applyFill="1" applyBorder="1" applyAlignment="1" applyProtection="1">
      <alignment horizontal="center" vertical="top" wrapText="1"/>
      <protection hidden="1"/>
    </xf>
    <xf numFmtId="0" fontId="6" fillId="2" borderId="1" xfId="0" applyFont="1" applyFill="1" applyBorder="1" applyAlignment="1" applyProtection="1">
      <alignment horizontal="center" vertical="top" wrapText="1"/>
    </xf>
    <xf numFmtId="0" fontId="6" fillId="2" borderId="9" xfId="0" applyFont="1" applyFill="1" applyBorder="1" applyAlignment="1" applyProtection="1">
      <alignment horizontal="center" vertical="top" wrapText="1"/>
    </xf>
    <xf numFmtId="0" fontId="6" fillId="2" borderId="8" xfId="0" applyFont="1" applyFill="1" applyBorder="1" applyAlignment="1" applyProtection="1">
      <alignment horizontal="center" vertical="top" wrapText="1"/>
    </xf>
    <xf numFmtId="0" fontId="6" fillId="2" borderId="12" xfId="0" applyFont="1" applyFill="1" applyBorder="1" applyAlignment="1" applyProtection="1">
      <alignment horizontal="center" vertical="top" wrapText="1"/>
    </xf>
    <xf numFmtId="0" fontId="6" fillId="2" borderId="13" xfId="0" applyFont="1" applyFill="1" applyBorder="1" applyAlignment="1" applyProtection="1">
      <alignment horizontal="center" vertical="top" wrapText="1"/>
    </xf>
    <xf numFmtId="0" fontId="6" fillId="2" borderId="3" xfId="0" applyFont="1" applyFill="1" applyBorder="1" applyAlignment="1" applyProtection="1">
      <alignment horizontal="center" vertical="top" wrapText="1"/>
    </xf>
    <xf numFmtId="0" fontId="6" fillId="2" borderId="4" xfId="0" applyFont="1" applyFill="1" applyBorder="1" applyAlignment="1" applyProtection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aloginov\AppData\Local\Microsoft\Windows\Temporary%20Internet%20Files\Content.Outlook\VCGRFCS6\&#1053;&#1052;&#1062;&#1050;_&#1072;&#1074;&#1090;&#1086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yuamakarova\AppData\Local\Microsoft\Windows\Temporary%20Internet%20Files\Content.Outlook\9PR5KZHH\&#1053;&#1052;&#1062;&#1050;_&#1072;&#1074;&#1090;&#1086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Обоснование НМЦК"/>
      <sheetName val="Приложение №2.1_свод"/>
      <sheetName val="Приложение №2.2_запрос ППИ"/>
      <sheetName val="Запрос в ЕИС"/>
      <sheetName val="Приложение №2.3_ЕРК"/>
      <sheetName val="Приложение №2.4_ОИИ"/>
      <sheetName val="служебный раздел"/>
      <sheetName val="Инструкция по заполнению"/>
    </sheetNames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Обоснование НМЦК"/>
      <sheetName val="Приложение №2.1_свод"/>
      <sheetName val="Приложение №2.2_запрос ППИ"/>
      <sheetName val="Запрос в ЕИС"/>
      <sheetName val="Приложение №2.3_ЕРК"/>
      <sheetName val="Приложение №2.4_ОИИ"/>
      <sheetName val="служебный раздел"/>
      <sheetName val="Инструкция по заполнению"/>
    </sheetNames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3"/>
  <sheetViews>
    <sheetView tabSelected="1" view="pageBreakPreview" zoomScale="85" zoomScaleNormal="85" zoomScaleSheetLayoutView="85" workbookViewId="0">
      <selection activeCell="A13" sqref="A13"/>
    </sheetView>
  </sheetViews>
  <sheetFormatPr defaultRowHeight="17.25" x14ac:dyDescent="0.25"/>
  <cols>
    <col min="1" max="1" width="104.28515625" style="12" customWidth="1"/>
    <col min="2" max="2" width="40.5703125" style="12" customWidth="1"/>
    <col min="3" max="4" width="25.5703125" style="12" customWidth="1"/>
    <col min="5" max="5" width="36" style="12" customWidth="1"/>
    <col min="6" max="6" width="30.42578125" style="12" customWidth="1"/>
    <col min="7" max="9" width="25.5703125" style="12" customWidth="1"/>
    <col min="10" max="10" width="14.28515625" style="14" customWidth="1"/>
    <col min="11" max="11" width="10.7109375" style="14" customWidth="1"/>
    <col min="12" max="16384" width="9.140625" style="14"/>
  </cols>
  <sheetData>
    <row r="1" spans="1:9" x14ac:dyDescent="0.25">
      <c r="A1" s="7"/>
      <c r="B1" s="8" t="s">
        <v>152</v>
      </c>
      <c r="D1" s="13"/>
      <c r="E1" s="13"/>
      <c r="F1" s="13"/>
      <c r="G1" s="13"/>
      <c r="H1" s="13"/>
    </row>
    <row r="2" spans="1:9" x14ac:dyDescent="0.25">
      <c r="A2" s="9"/>
      <c r="B2" s="9"/>
      <c r="C2" s="15"/>
      <c r="D2" s="15"/>
      <c r="E2" s="15"/>
      <c r="F2" s="15"/>
      <c r="G2" s="15"/>
      <c r="H2" s="15"/>
      <c r="I2" s="15"/>
    </row>
    <row r="3" spans="1:9" s="17" customFormat="1" x14ac:dyDescent="0.25">
      <c r="A3" s="54" t="s">
        <v>153</v>
      </c>
      <c r="B3" s="54"/>
      <c r="C3" s="16"/>
      <c r="D3" s="16"/>
      <c r="E3" s="16"/>
      <c r="F3" s="16"/>
      <c r="G3" s="16"/>
      <c r="H3" s="16"/>
      <c r="I3" s="16"/>
    </row>
    <row r="4" spans="1:9" x14ac:dyDescent="0.25">
      <c r="A4" s="7"/>
      <c r="B4" s="7"/>
    </row>
    <row r="5" spans="1:9" x14ac:dyDescent="0.25">
      <c r="A5" s="10" t="s">
        <v>80</v>
      </c>
      <c r="B5" s="11">
        <f>'Расчет прямых затрат'!E10</f>
        <v>1228048.8</v>
      </c>
    </row>
    <row r="6" spans="1:9" x14ac:dyDescent="0.25">
      <c r="A6" s="10" t="s">
        <v>76</v>
      </c>
      <c r="B6" s="11">
        <f>B5*0.2</f>
        <v>245609.76</v>
      </c>
    </row>
    <row r="7" spans="1:9" x14ac:dyDescent="0.25">
      <c r="A7" s="10" t="s">
        <v>77</v>
      </c>
      <c r="B7" s="11">
        <f>SUM((B5+B6)*0.05)</f>
        <v>73682.929999999993</v>
      </c>
    </row>
    <row r="8" spans="1:9" ht="51.75" x14ac:dyDescent="0.25">
      <c r="A8" s="10" t="s">
        <v>79</v>
      </c>
      <c r="B8" s="11">
        <f>'Расчет доп. работ и услуг'!D13</f>
        <v>0</v>
      </c>
    </row>
    <row r="9" spans="1:9" x14ac:dyDescent="0.25">
      <c r="A9" s="10" t="s">
        <v>81</v>
      </c>
      <c r="B9" s="11">
        <f>'Расчет доп. работ и услуг'!D21</f>
        <v>0</v>
      </c>
    </row>
    <row r="10" spans="1:9" x14ac:dyDescent="0.25">
      <c r="A10" s="10" t="s">
        <v>78</v>
      </c>
      <c r="B10" s="49">
        <v>100</v>
      </c>
    </row>
    <row r="11" spans="1:9" x14ac:dyDescent="0.25">
      <c r="A11" s="10" t="s">
        <v>75</v>
      </c>
      <c r="B11" s="49">
        <v>22</v>
      </c>
    </row>
    <row r="12" spans="1:9" x14ac:dyDescent="0.25">
      <c r="A12" s="10" t="s">
        <v>133</v>
      </c>
      <c r="B12" s="11">
        <f>(B5+B6+B7+B8+B9)*B10/100+((B5+B6+B7+B8+B9)*B10/100)*B11/100</f>
        <v>1887756.62</v>
      </c>
    </row>
    <row r="13" spans="1:9" x14ac:dyDescent="0.25">
      <c r="A13" s="51" t="s">
        <v>134</v>
      </c>
      <c r="B13" s="49">
        <v>1042560</v>
      </c>
    </row>
  </sheetData>
  <sheetProtection password="C71F" sheet="1" objects="1" scenarios="1" formatColumns="0" formatRows="0" selectLockedCells="1"/>
  <mergeCells count="1">
    <mergeCell ref="A3:B3"/>
  </mergeCells>
  <dataValidations count="3">
    <dataValidation type="decimal" allowBlank="1" showInputMessage="1" showErrorMessage="1" errorTitle="ВНИМАНИЕ!" error="Введите действительное число больше нуля." sqref="B7">
      <formula1>0</formula1>
      <formula2>1000000000</formula2>
    </dataValidation>
    <dataValidation type="list" allowBlank="1" showInputMessage="1" showErrorMessage="1" sqref="B11">
      <formula1>"0,20,22"</formula1>
    </dataValidation>
    <dataValidation type="decimal" allowBlank="1" showInputMessage="1" showErrorMessage="1" errorTitle="ВНИМАНИЕ!" error="Введите числовое значение, не более значения &quot;Расчетной НМЦК&quot;" sqref="B13">
      <formula1>0</formula1>
      <formula2>B12</formula2>
    </dataValidation>
  </dataValidations>
  <pageMargins left="0.7" right="0.7" top="0.75" bottom="0.75" header="0.3" footer="0.3"/>
  <pageSetup paperSize="9" scale="90" fitToHeight="0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ВНИМАНИЕ!" error="Введите значения из списка.">
          <x14:formula1>
            <xm:f>ВТ!$G$1:$G$2</xm:f>
          </x14:formula1>
          <xm:sqref>A13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32"/>
  <sheetViews>
    <sheetView view="pageBreakPreview" topLeftCell="A7" zoomScale="70" zoomScaleNormal="85" zoomScaleSheetLayoutView="70" workbookViewId="0">
      <selection activeCell="E30" sqref="E30"/>
    </sheetView>
  </sheetViews>
  <sheetFormatPr defaultRowHeight="17.25" x14ac:dyDescent="0.25"/>
  <cols>
    <col min="1" max="1" width="6.7109375" style="16" customWidth="1"/>
    <col min="2" max="2" width="24.7109375" style="16" customWidth="1"/>
    <col min="3" max="3" width="38.85546875" style="16" customWidth="1"/>
    <col min="4" max="4" width="10.140625" style="16" customWidth="1"/>
    <col min="5" max="25" width="27.85546875" style="16" customWidth="1"/>
    <col min="26" max="16384" width="9.140625" style="16"/>
  </cols>
  <sheetData>
    <row r="1" spans="1:25" x14ac:dyDescent="0.25">
      <c r="I1" s="13" t="s">
        <v>152</v>
      </c>
    </row>
    <row r="2" spans="1:25" x14ac:dyDescent="0.25">
      <c r="M2" s="18"/>
      <c r="N2" s="18"/>
    </row>
    <row r="3" spans="1:25" ht="17.25" customHeight="1" x14ac:dyDescent="0.25">
      <c r="A3" s="69" t="s">
        <v>115</v>
      </c>
      <c r="B3" s="69"/>
      <c r="C3" s="69"/>
      <c r="D3" s="69"/>
      <c r="E3" s="69"/>
      <c r="F3" s="69"/>
      <c r="G3" s="69"/>
      <c r="H3" s="69"/>
      <c r="I3" s="69"/>
      <c r="J3" s="34"/>
      <c r="K3" s="34"/>
      <c r="L3" s="34"/>
      <c r="M3" s="34"/>
      <c r="N3" s="34"/>
    </row>
    <row r="5" spans="1:25" x14ac:dyDescent="0.25">
      <c r="A5" s="19"/>
      <c r="B5" s="19"/>
      <c r="C5" s="19"/>
      <c r="D5" s="19"/>
      <c r="E5" s="19"/>
      <c r="F5" s="19"/>
      <c r="G5" s="19"/>
      <c r="H5" s="19"/>
      <c r="I5" s="18"/>
      <c r="J5" s="18"/>
    </row>
    <row r="6" spans="1:25" s="18" customFormat="1" ht="34.5" x14ac:dyDescent="0.25">
      <c r="A6" s="38" t="s">
        <v>23</v>
      </c>
      <c r="B6" s="73" t="s">
        <v>60</v>
      </c>
      <c r="C6" s="74"/>
      <c r="D6" s="75"/>
      <c r="E6" s="38" t="s">
        <v>61</v>
      </c>
      <c r="F6" s="73" t="s">
        <v>4</v>
      </c>
      <c r="G6" s="74"/>
      <c r="H6" s="74"/>
      <c r="I6" s="75"/>
      <c r="J6" s="16"/>
      <c r="K6" s="16"/>
      <c r="L6" s="16"/>
      <c r="M6" s="16"/>
      <c r="N6" s="16"/>
    </row>
    <row r="7" spans="1:25" ht="17.25" customHeight="1" x14ac:dyDescent="0.25">
      <c r="A7" s="38" t="s">
        <v>1</v>
      </c>
      <c r="B7" s="67" t="s">
        <v>110</v>
      </c>
      <c r="C7" s="67"/>
      <c r="D7" s="38" t="s">
        <v>33</v>
      </c>
      <c r="E7" s="20">
        <f>ВТ!C4</f>
        <v>27093</v>
      </c>
      <c r="F7" s="76" t="str">
        <f>ВТ!D4</f>
        <v xml:space="preserve">С 01.01.2026 ст. 1 Федерального закона от 19.06.2000 № 82-ФЗ "О минимальном размере оплаты труда"
</v>
      </c>
      <c r="G7" s="77"/>
      <c r="H7" s="77"/>
      <c r="I7" s="78"/>
    </row>
    <row r="8" spans="1:25" ht="40.5" customHeight="1" x14ac:dyDescent="0.25">
      <c r="A8" s="38" t="s">
        <v>0</v>
      </c>
      <c r="B8" s="67" t="s">
        <v>58</v>
      </c>
      <c r="C8" s="67"/>
      <c r="D8" s="38" t="s">
        <v>34</v>
      </c>
      <c r="E8" s="21">
        <f>ВТ!C5</f>
        <v>164.3</v>
      </c>
      <c r="F8" s="76" t="str">
        <f>ВТ!D5</f>
        <v>Производственный календарь на 2026 год для пятидневной рабочей недели</v>
      </c>
      <c r="G8" s="77"/>
      <c r="H8" s="77"/>
      <c r="I8" s="78"/>
    </row>
    <row r="9" spans="1:25" ht="36" customHeight="1" x14ac:dyDescent="0.25">
      <c r="A9" s="38" t="s">
        <v>83</v>
      </c>
      <c r="B9" s="80" t="s">
        <v>62</v>
      </c>
      <c r="C9" s="80"/>
      <c r="D9" s="35" t="s">
        <v>42</v>
      </c>
      <c r="E9" s="22">
        <f>ВТ!C6</f>
        <v>30.2</v>
      </c>
      <c r="F9" s="70" t="str">
        <f>ВТ!D6</f>
        <v>Налоговый кодекс РФ, Федеральный закон от 24.07.1998 № 125-ФЗ "Об обязательном социальном страховании от несчастных случаев на производстве и профессиональных заболеваний"</v>
      </c>
      <c r="G9" s="71"/>
      <c r="H9" s="71"/>
      <c r="I9" s="72"/>
    </row>
    <row r="10" spans="1:25" ht="17.25" customHeight="1" x14ac:dyDescent="0.25">
      <c r="A10" s="23" t="s">
        <v>84</v>
      </c>
      <c r="B10" s="81" t="s">
        <v>111</v>
      </c>
      <c r="C10" s="81"/>
      <c r="D10" s="81"/>
      <c r="E10" s="79">
        <f>SUM(E14:Y14)</f>
        <v>1228048.8</v>
      </c>
      <c r="F10" s="79"/>
      <c r="G10" s="79"/>
      <c r="H10" s="79"/>
      <c r="I10" s="79"/>
    </row>
    <row r="11" spans="1:25" x14ac:dyDescent="0.25">
      <c r="A11" s="38" t="s">
        <v>85</v>
      </c>
      <c r="B11" s="57" t="s">
        <v>82</v>
      </c>
      <c r="C11" s="58"/>
      <c r="D11" s="36" t="s">
        <v>102</v>
      </c>
      <c r="E11" s="50" t="s">
        <v>59</v>
      </c>
      <c r="F11" s="50" t="s">
        <v>72</v>
      </c>
      <c r="G11" s="50" t="s">
        <v>73</v>
      </c>
      <c r="H11" s="50" t="s">
        <v>113</v>
      </c>
      <c r="I11" s="50" t="s">
        <v>114</v>
      </c>
      <c r="J11" s="50" t="s">
        <v>114</v>
      </c>
      <c r="K11" s="50" t="s">
        <v>139</v>
      </c>
      <c r="L11" s="50" t="s">
        <v>140</v>
      </c>
      <c r="M11" s="50" t="s">
        <v>141</v>
      </c>
      <c r="N11" s="50" t="s">
        <v>142</v>
      </c>
      <c r="O11" s="50" t="s">
        <v>143</v>
      </c>
      <c r="P11" s="50" t="s">
        <v>144</v>
      </c>
      <c r="Q11" s="50" t="s">
        <v>145</v>
      </c>
      <c r="R11" s="50" t="s">
        <v>146</v>
      </c>
      <c r="S11" s="50" t="s">
        <v>147</v>
      </c>
      <c r="T11" s="50" t="s">
        <v>148</v>
      </c>
      <c r="U11" s="50" t="s">
        <v>149</v>
      </c>
      <c r="V11" s="50" t="s">
        <v>150</v>
      </c>
      <c r="W11" s="50" t="s">
        <v>151</v>
      </c>
      <c r="X11" s="50" t="s">
        <v>154</v>
      </c>
      <c r="Y11" s="50" t="s">
        <v>155</v>
      </c>
    </row>
    <row r="12" spans="1:25" ht="90" customHeight="1" x14ac:dyDescent="0.25">
      <c r="A12" s="38" t="s">
        <v>86</v>
      </c>
      <c r="B12" s="61" t="s">
        <v>126</v>
      </c>
      <c r="C12" s="62"/>
      <c r="D12" s="63"/>
      <c r="E12" s="11" t="str">
        <f>IF(E13=24,"Пост охраны в составе одного работника с режимом работы 24 ч.",IF(E13=12,"Пост охраны в составе одного работника с режимом работы 12 ч.",IF(E13=0,"-",IF(E13&lt;3,"Режим работы поста должен быть более 3 ч.","Пост охраны в составе одного работника с режимом работы, отличным от 24 и 12 ч. (не более 24 ч. и не менее 3 ч.)"))))</f>
        <v>Пост охраны в составе одного работника с режимом работы 24 ч.</v>
      </c>
      <c r="F12" s="11" t="str">
        <f t="shared" ref="F12:Y12" si="0">IF(F13=24,"Пост охраны в составе одного работника с режимом работы 24 ч.",IF(F13=12,"Пост охраны в составе одного работника с режимом работы 12 ч.",IF(F13=0,"-",IF(F13&lt;3,"Режим работы поста должен быть более 3 ч.","Пост охраны в составе одного работника с режимом работы, отличным от 24 и 12 ч. (не более 24 ч. и не менее 3 ч.)"))))</f>
        <v>-</v>
      </c>
      <c r="G12" s="11" t="str">
        <f t="shared" si="0"/>
        <v>-</v>
      </c>
      <c r="H12" s="11" t="str">
        <f t="shared" si="0"/>
        <v>-</v>
      </c>
      <c r="I12" s="11" t="str">
        <f t="shared" si="0"/>
        <v>-</v>
      </c>
      <c r="J12" s="11" t="str">
        <f t="shared" si="0"/>
        <v>-</v>
      </c>
      <c r="K12" s="11" t="str">
        <f t="shared" si="0"/>
        <v>-</v>
      </c>
      <c r="L12" s="11" t="str">
        <f t="shared" si="0"/>
        <v>-</v>
      </c>
      <c r="M12" s="11" t="str">
        <f t="shared" si="0"/>
        <v>-</v>
      </c>
      <c r="N12" s="11" t="str">
        <f t="shared" si="0"/>
        <v>-</v>
      </c>
      <c r="O12" s="11" t="str">
        <f t="shared" si="0"/>
        <v>-</v>
      </c>
      <c r="P12" s="11" t="str">
        <f t="shared" si="0"/>
        <v>-</v>
      </c>
      <c r="Q12" s="11" t="str">
        <f t="shared" si="0"/>
        <v>-</v>
      </c>
      <c r="R12" s="11" t="str">
        <f t="shared" si="0"/>
        <v>-</v>
      </c>
      <c r="S12" s="11" t="str">
        <f t="shared" si="0"/>
        <v>-</v>
      </c>
      <c r="T12" s="11" t="str">
        <f t="shared" si="0"/>
        <v>-</v>
      </c>
      <c r="U12" s="11" t="str">
        <f t="shared" si="0"/>
        <v>-</v>
      </c>
      <c r="V12" s="11" t="str">
        <f t="shared" si="0"/>
        <v>-</v>
      </c>
      <c r="W12" s="11" t="str">
        <f t="shared" si="0"/>
        <v>-</v>
      </c>
      <c r="X12" s="11" t="str">
        <f t="shared" si="0"/>
        <v>-</v>
      </c>
      <c r="Y12" s="11" t="str">
        <f t="shared" si="0"/>
        <v>-</v>
      </c>
    </row>
    <row r="13" spans="1:25" ht="22.5" customHeight="1" x14ac:dyDescent="0.25">
      <c r="A13" s="35" t="s">
        <v>125</v>
      </c>
      <c r="B13" s="61" t="s">
        <v>131</v>
      </c>
      <c r="C13" s="62"/>
      <c r="D13" s="63"/>
      <c r="E13" s="48">
        <v>24</v>
      </c>
      <c r="F13" s="48"/>
      <c r="G13" s="48"/>
      <c r="H13" s="48"/>
      <c r="I13" s="48"/>
      <c r="J13" s="48"/>
      <c r="K13" s="48"/>
      <c r="L13" s="48"/>
      <c r="M13" s="48"/>
      <c r="N13" s="48"/>
      <c r="O13" s="48"/>
      <c r="P13" s="48"/>
      <c r="Q13" s="48"/>
      <c r="R13" s="48"/>
      <c r="S13" s="48"/>
      <c r="T13" s="48"/>
      <c r="U13" s="48"/>
      <c r="V13" s="48"/>
      <c r="W13" s="48"/>
      <c r="X13" s="48"/>
      <c r="Y13" s="48"/>
    </row>
    <row r="14" spans="1:25" ht="36" customHeight="1" x14ac:dyDescent="0.25">
      <c r="A14" s="35" t="s">
        <v>87</v>
      </c>
      <c r="B14" s="63" t="s">
        <v>105</v>
      </c>
      <c r="C14" s="67"/>
      <c r="D14" s="38" t="s">
        <v>103</v>
      </c>
      <c r="E14" s="24">
        <f>E15*E16</f>
        <v>1228048.8</v>
      </c>
      <c r="F14" s="24">
        <f t="shared" ref="F14:I14" si="1">F15*F16</f>
        <v>0</v>
      </c>
      <c r="G14" s="24">
        <f t="shared" si="1"/>
        <v>0</v>
      </c>
      <c r="H14" s="24">
        <f t="shared" si="1"/>
        <v>0</v>
      </c>
      <c r="I14" s="24">
        <f t="shared" si="1"/>
        <v>0</v>
      </c>
      <c r="J14" s="24">
        <f>J15*J16</f>
        <v>0</v>
      </c>
      <c r="K14" s="24">
        <f t="shared" ref="K14:Y14" si="2">K15*K16</f>
        <v>0</v>
      </c>
      <c r="L14" s="24">
        <f t="shared" si="2"/>
        <v>0</v>
      </c>
      <c r="M14" s="24">
        <f t="shared" si="2"/>
        <v>0</v>
      </c>
      <c r="N14" s="24">
        <f t="shared" si="2"/>
        <v>0</v>
      </c>
      <c r="O14" s="24">
        <f t="shared" si="2"/>
        <v>0</v>
      </c>
      <c r="P14" s="24">
        <f t="shared" si="2"/>
        <v>0</v>
      </c>
      <c r="Q14" s="24">
        <f t="shared" si="2"/>
        <v>0</v>
      </c>
      <c r="R14" s="24">
        <f t="shared" si="2"/>
        <v>0</v>
      </c>
      <c r="S14" s="24">
        <f t="shared" si="2"/>
        <v>0</v>
      </c>
      <c r="T14" s="24">
        <f t="shared" si="2"/>
        <v>0</v>
      </c>
      <c r="U14" s="24">
        <f t="shared" si="2"/>
        <v>0</v>
      </c>
      <c r="V14" s="24">
        <f t="shared" si="2"/>
        <v>0</v>
      </c>
      <c r="W14" s="24">
        <f t="shared" si="2"/>
        <v>0</v>
      </c>
      <c r="X14" s="24">
        <f t="shared" si="2"/>
        <v>0</v>
      </c>
      <c r="Y14" s="24">
        <f t="shared" si="2"/>
        <v>0</v>
      </c>
    </row>
    <row r="15" spans="1:25" ht="22.5" customHeight="1" x14ac:dyDescent="0.25">
      <c r="A15" s="35" t="s">
        <v>90</v>
      </c>
      <c r="B15" s="59" t="s">
        <v>124</v>
      </c>
      <c r="C15" s="60"/>
      <c r="D15" s="38" t="s">
        <v>104</v>
      </c>
      <c r="E15" s="48">
        <v>4344</v>
      </c>
      <c r="F15" s="48"/>
      <c r="G15" s="48"/>
      <c r="H15" s="48"/>
      <c r="I15" s="48"/>
      <c r="J15" s="48"/>
      <c r="K15" s="48"/>
      <c r="L15" s="48"/>
      <c r="M15" s="48"/>
      <c r="N15" s="48"/>
      <c r="O15" s="48"/>
      <c r="P15" s="48"/>
      <c r="Q15" s="48"/>
      <c r="R15" s="48"/>
      <c r="S15" s="48"/>
      <c r="T15" s="48"/>
      <c r="U15" s="48"/>
      <c r="V15" s="48"/>
      <c r="W15" s="48"/>
      <c r="X15" s="48"/>
      <c r="Y15" s="48"/>
    </row>
    <row r="16" spans="1:25" ht="22.5" customHeight="1" x14ac:dyDescent="0.25">
      <c r="A16" s="38" t="s">
        <v>91</v>
      </c>
      <c r="B16" s="63" t="s">
        <v>106</v>
      </c>
      <c r="C16" s="67"/>
      <c r="D16" s="38" t="s">
        <v>31</v>
      </c>
      <c r="E16" s="24">
        <f>ROUND((E17+E19+E20+E21+E22+E23)*E24,2)</f>
        <v>282.7</v>
      </c>
      <c r="F16" s="24">
        <f t="shared" ref="F16:I16" si="3">ROUND((F17+F19+F20+F21+F22+F23)*F24,2)</f>
        <v>0</v>
      </c>
      <c r="G16" s="24">
        <f t="shared" si="3"/>
        <v>0</v>
      </c>
      <c r="H16" s="24">
        <f t="shared" si="3"/>
        <v>0</v>
      </c>
      <c r="I16" s="24">
        <f t="shared" si="3"/>
        <v>0</v>
      </c>
      <c r="J16" s="24">
        <f t="shared" ref="J16" si="4">ROUND((J17+J19+J20+J21+J22+J23)*J24,2)</f>
        <v>0</v>
      </c>
      <c r="K16" s="24">
        <f t="shared" ref="K16:Y16" si="5">ROUND((K17+K19+K20+K21+K22+K23)*K24,2)</f>
        <v>0</v>
      </c>
      <c r="L16" s="24">
        <f t="shared" si="5"/>
        <v>0</v>
      </c>
      <c r="M16" s="24">
        <f t="shared" si="5"/>
        <v>0</v>
      </c>
      <c r="N16" s="24">
        <f t="shared" si="5"/>
        <v>0</v>
      </c>
      <c r="O16" s="24">
        <f t="shared" si="5"/>
        <v>0</v>
      </c>
      <c r="P16" s="24">
        <f t="shared" si="5"/>
        <v>0</v>
      </c>
      <c r="Q16" s="24">
        <f t="shared" si="5"/>
        <v>0</v>
      </c>
      <c r="R16" s="24">
        <f t="shared" si="5"/>
        <v>0</v>
      </c>
      <c r="S16" s="24">
        <f t="shared" si="5"/>
        <v>0</v>
      </c>
      <c r="T16" s="24">
        <f t="shared" si="5"/>
        <v>0</v>
      </c>
      <c r="U16" s="24">
        <f t="shared" si="5"/>
        <v>0</v>
      </c>
      <c r="V16" s="24">
        <f t="shared" si="5"/>
        <v>0</v>
      </c>
      <c r="W16" s="24">
        <f t="shared" si="5"/>
        <v>0</v>
      </c>
      <c r="X16" s="24">
        <f t="shared" si="5"/>
        <v>0</v>
      </c>
      <c r="Y16" s="24">
        <f t="shared" si="5"/>
        <v>0</v>
      </c>
    </row>
    <row r="17" spans="1:25" ht="22.5" customHeight="1" x14ac:dyDescent="0.25">
      <c r="A17" s="38" t="s">
        <v>92</v>
      </c>
      <c r="B17" s="63" t="s">
        <v>63</v>
      </c>
      <c r="C17" s="67"/>
      <c r="D17" s="38" t="s">
        <v>32</v>
      </c>
      <c r="E17" s="24">
        <f>IF(E12="-",0,ВТ!C7)</f>
        <v>164.9</v>
      </c>
      <c r="F17" s="24">
        <f>IF(F12="-",0,ВТ!C7)</f>
        <v>0</v>
      </c>
      <c r="G17" s="24">
        <f>IF(G12="-",0,ВТ!C7)</f>
        <v>0</v>
      </c>
      <c r="H17" s="24">
        <f>IF(H12="-",0,ВТ!C7)</f>
        <v>0</v>
      </c>
      <c r="I17" s="24">
        <f>IF(I12="-",0,ВТ!C7)</f>
        <v>0</v>
      </c>
      <c r="J17" s="24">
        <f>IF(J12="-",0,ВТ!C7)</f>
        <v>0</v>
      </c>
      <c r="K17" s="24">
        <f>IF(K12="-",0,ВТ!C7)</f>
        <v>0</v>
      </c>
      <c r="L17" s="24">
        <f>IF(L12="-",0,ВТ!C7)</f>
        <v>0</v>
      </c>
      <c r="M17" s="24">
        <f>IF(M12="-",0,ВТ!C7)</f>
        <v>0</v>
      </c>
      <c r="N17" s="24">
        <f>IF(N12="-",0,ВТ!C7)</f>
        <v>0</v>
      </c>
      <c r="O17" s="24">
        <f>IF(O12="-",0,ВТ!C7)</f>
        <v>0</v>
      </c>
      <c r="P17" s="24">
        <f>IF(P12="-",0,ВТ!C7)</f>
        <v>0</v>
      </c>
      <c r="Q17" s="24">
        <f>IF(Q12="-",0,ВТ!C7)</f>
        <v>0</v>
      </c>
      <c r="R17" s="24">
        <f>IF(R12="-",0,ВТ!C7)</f>
        <v>0</v>
      </c>
      <c r="S17" s="24">
        <f>IF(S12="-",0,ВТ!C7)</f>
        <v>0</v>
      </c>
      <c r="T17" s="24">
        <f>IF(T12="-",0,ВТ!C7)</f>
        <v>0</v>
      </c>
      <c r="U17" s="24">
        <f>IF(U12="-",0,ВТ!C7)</f>
        <v>0</v>
      </c>
      <c r="V17" s="24">
        <f>IF(V12="-",0,ВТ!C7)</f>
        <v>0</v>
      </c>
      <c r="W17" s="24">
        <f>IF(W12="-",0,ВТ!C7)</f>
        <v>0</v>
      </c>
      <c r="X17" s="24">
        <f>IF(X12="-",0,ВТ!C7)</f>
        <v>0</v>
      </c>
      <c r="Y17" s="24">
        <f>IF(Y12="-",0,ВТ!C7)</f>
        <v>0</v>
      </c>
    </row>
    <row r="18" spans="1:25" ht="22.5" customHeight="1" x14ac:dyDescent="0.25">
      <c r="A18" s="64" t="s">
        <v>93</v>
      </c>
      <c r="B18" s="60" t="s">
        <v>107</v>
      </c>
      <c r="C18" s="37" t="s">
        <v>88</v>
      </c>
      <c r="D18" s="38" t="s">
        <v>89</v>
      </c>
      <c r="E18" s="24">
        <f>SUM(E19:E21)</f>
        <v>17.309999999999999</v>
      </c>
      <c r="F18" s="24">
        <f t="shared" ref="F18:I18" si="6">SUM(F19:F21)</f>
        <v>0</v>
      </c>
      <c r="G18" s="24">
        <f t="shared" si="6"/>
        <v>0</v>
      </c>
      <c r="H18" s="24">
        <f t="shared" si="6"/>
        <v>0</v>
      </c>
      <c r="I18" s="24">
        <f t="shared" si="6"/>
        <v>0</v>
      </c>
      <c r="J18" s="24">
        <f t="shared" ref="J18" si="7">SUM(J19:J21)</f>
        <v>0</v>
      </c>
      <c r="K18" s="24">
        <f t="shared" ref="K18:Y18" si="8">SUM(K19:K21)</f>
        <v>0</v>
      </c>
      <c r="L18" s="24">
        <f t="shared" si="8"/>
        <v>0</v>
      </c>
      <c r="M18" s="24">
        <f t="shared" si="8"/>
        <v>0</v>
      </c>
      <c r="N18" s="24">
        <f t="shared" si="8"/>
        <v>0</v>
      </c>
      <c r="O18" s="24">
        <f t="shared" si="8"/>
        <v>0</v>
      </c>
      <c r="P18" s="24">
        <f t="shared" si="8"/>
        <v>0</v>
      </c>
      <c r="Q18" s="24">
        <f t="shared" si="8"/>
        <v>0</v>
      </c>
      <c r="R18" s="24">
        <f t="shared" si="8"/>
        <v>0</v>
      </c>
      <c r="S18" s="24">
        <f t="shared" si="8"/>
        <v>0</v>
      </c>
      <c r="T18" s="24">
        <f t="shared" si="8"/>
        <v>0</v>
      </c>
      <c r="U18" s="24">
        <f t="shared" si="8"/>
        <v>0</v>
      </c>
      <c r="V18" s="24">
        <f t="shared" si="8"/>
        <v>0</v>
      </c>
      <c r="W18" s="24">
        <f t="shared" si="8"/>
        <v>0</v>
      </c>
      <c r="X18" s="24">
        <f t="shared" si="8"/>
        <v>0</v>
      </c>
      <c r="Y18" s="24">
        <f t="shared" si="8"/>
        <v>0</v>
      </c>
    </row>
    <row r="19" spans="1:25" ht="22.5" customHeight="1" x14ac:dyDescent="0.25">
      <c r="A19" s="65"/>
      <c r="B19" s="68"/>
      <c r="C19" s="37" t="s">
        <v>123</v>
      </c>
      <c r="D19" s="38" t="s">
        <v>35</v>
      </c>
      <c r="E19" s="49">
        <v>10.99</v>
      </c>
      <c r="F19" s="49">
        <v>0</v>
      </c>
      <c r="G19" s="49">
        <v>0</v>
      </c>
      <c r="H19" s="49">
        <v>0</v>
      </c>
      <c r="I19" s="49">
        <v>0</v>
      </c>
      <c r="J19" s="49">
        <v>0</v>
      </c>
      <c r="K19" s="49">
        <v>0</v>
      </c>
      <c r="L19" s="49">
        <v>0</v>
      </c>
      <c r="M19" s="49">
        <v>0</v>
      </c>
      <c r="N19" s="49">
        <v>0</v>
      </c>
      <c r="O19" s="49">
        <v>0</v>
      </c>
      <c r="P19" s="49">
        <v>0</v>
      </c>
      <c r="Q19" s="49">
        <v>0</v>
      </c>
      <c r="R19" s="49">
        <v>0</v>
      </c>
      <c r="S19" s="49">
        <v>0</v>
      </c>
      <c r="T19" s="49">
        <v>0</v>
      </c>
      <c r="U19" s="49">
        <v>0</v>
      </c>
      <c r="V19" s="49">
        <v>0</v>
      </c>
      <c r="W19" s="49">
        <v>0</v>
      </c>
      <c r="X19" s="49">
        <v>0</v>
      </c>
      <c r="Y19" s="49">
        <v>0</v>
      </c>
    </row>
    <row r="20" spans="1:25" ht="22.5" customHeight="1" x14ac:dyDescent="0.25">
      <c r="A20" s="65"/>
      <c r="B20" s="68"/>
      <c r="C20" s="37" t="s">
        <v>56</v>
      </c>
      <c r="D20" s="38" t="s">
        <v>36</v>
      </c>
      <c r="E20" s="49">
        <v>6.32</v>
      </c>
      <c r="F20" s="49">
        <v>0</v>
      </c>
      <c r="G20" s="49">
        <v>0</v>
      </c>
      <c r="H20" s="49">
        <v>0</v>
      </c>
      <c r="I20" s="49">
        <v>0</v>
      </c>
      <c r="J20" s="49">
        <v>0</v>
      </c>
      <c r="K20" s="49">
        <v>0</v>
      </c>
      <c r="L20" s="49">
        <v>0</v>
      </c>
      <c r="M20" s="49">
        <v>0</v>
      </c>
      <c r="N20" s="49">
        <v>0</v>
      </c>
      <c r="O20" s="49">
        <v>0</v>
      </c>
      <c r="P20" s="49">
        <v>0</v>
      </c>
      <c r="Q20" s="49">
        <v>0</v>
      </c>
      <c r="R20" s="49">
        <v>0</v>
      </c>
      <c r="S20" s="49">
        <v>0</v>
      </c>
      <c r="T20" s="49">
        <v>0</v>
      </c>
      <c r="U20" s="49">
        <v>0</v>
      </c>
      <c r="V20" s="49">
        <v>0</v>
      </c>
      <c r="W20" s="49">
        <v>0</v>
      </c>
      <c r="X20" s="49">
        <v>0</v>
      </c>
      <c r="Y20" s="49">
        <v>0</v>
      </c>
    </row>
    <row r="21" spans="1:25" ht="36.75" customHeight="1" x14ac:dyDescent="0.25">
      <c r="A21" s="66"/>
      <c r="B21" s="57"/>
      <c r="C21" s="37" t="s">
        <v>57</v>
      </c>
      <c r="D21" s="38" t="s">
        <v>37</v>
      </c>
      <c r="E21" s="24">
        <v>0</v>
      </c>
      <c r="F21" s="24">
        <v>0</v>
      </c>
      <c r="G21" s="24">
        <v>0</v>
      </c>
      <c r="H21" s="24">
        <v>0</v>
      </c>
      <c r="I21" s="24">
        <v>0</v>
      </c>
      <c r="J21" s="24">
        <v>0</v>
      </c>
      <c r="K21" s="24">
        <v>0</v>
      </c>
      <c r="L21" s="24">
        <v>0</v>
      </c>
      <c r="M21" s="24">
        <v>0</v>
      </c>
      <c r="N21" s="24">
        <v>0</v>
      </c>
      <c r="O21" s="24">
        <v>0</v>
      </c>
      <c r="P21" s="24">
        <v>0</v>
      </c>
      <c r="Q21" s="24">
        <v>0</v>
      </c>
      <c r="R21" s="24">
        <v>0</v>
      </c>
      <c r="S21" s="24">
        <v>0</v>
      </c>
      <c r="T21" s="24">
        <v>0</v>
      </c>
      <c r="U21" s="24">
        <v>0</v>
      </c>
      <c r="V21" s="24">
        <v>0</v>
      </c>
      <c r="W21" s="24">
        <v>0</v>
      </c>
      <c r="X21" s="24">
        <v>0</v>
      </c>
      <c r="Y21" s="24">
        <v>0</v>
      </c>
    </row>
    <row r="22" spans="1:25" ht="22.5" customHeight="1" x14ac:dyDescent="0.25">
      <c r="A22" s="38" t="s">
        <v>94</v>
      </c>
      <c r="B22" s="55" t="s">
        <v>108</v>
      </c>
      <c r="C22" s="56"/>
      <c r="D22" s="38" t="s">
        <v>38</v>
      </c>
      <c r="E22" s="24">
        <f>ROUND((E17+E18)/12,2)</f>
        <v>15.18</v>
      </c>
      <c r="F22" s="24">
        <f t="shared" ref="F22" si="9">ROUND((F17+F18)/12,2)</f>
        <v>0</v>
      </c>
      <c r="G22" s="24">
        <f t="shared" ref="G22:I22" si="10">ROUND((G17+G18)/12,2)</f>
        <v>0</v>
      </c>
      <c r="H22" s="24">
        <f t="shared" si="10"/>
        <v>0</v>
      </c>
      <c r="I22" s="24">
        <f t="shared" si="10"/>
        <v>0</v>
      </c>
      <c r="J22" s="24">
        <f t="shared" ref="J22" si="11">ROUND((J17+J18)/12,2)</f>
        <v>0</v>
      </c>
      <c r="K22" s="24">
        <f t="shared" ref="K22:Y22" si="12">ROUND((K17+K18)/12,2)</f>
        <v>0</v>
      </c>
      <c r="L22" s="24">
        <f t="shared" si="12"/>
        <v>0</v>
      </c>
      <c r="M22" s="24">
        <f t="shared" si="12"/>
        <v>0</v>
      </c>
      <c r="N22" s="24">
        <f t="shared" si="12"/>
        <v>0</v>
      </c>
      <c r="O22" s="24">
        <f t="shared" si="12"/>
        <v>0</v>
      </c>
      <c r="P22" s="24">
        <f t="shared" si="12"/>
        <v>0</v>
      </c>
      <c r="Q22" s="24">
        <f t="shared" si="12"/>
        <v>0</v>
      </c>
      <c r="R22" s="24">
        <f t="shared" si="12"/>
        <v>0</v>
      </c>
      <c r="S22" s="24">
        <f t="shared" si="12"/>
        <v>0</v>
      </c>
      <c r="T22" s="24">
        <f t="shared" si="12"/>
        <v>0</v>
      </c>
      <c r="U22" s="24">
        <f t="shared" si="12"/>
        <v>0</v>
      </c>
      <c r="V22" s="24">
        <f t="shared" si="12"/>
        <v>0</v>
      </c>
      <c r="W22" s="24">
        <f t="shared" si="12"/>
        <v>0</v>
      </c>
      <c r="X22" s="24">
        <f t="shared" si="12"/>
        <v>0</v>
      </c>
      <c r="Y22" s="24">
        <f t="shared" si="12"/>
        <v>0</v>
      </c>
    </row>
    <row r="23" spans="1:25" ht="22.5" customHeight="1" x14ac:dyDescent="0.25">
      <c r="A23" s="38" t="s">
        <v>95</v>
      </c>
      <c r="B23" s="55" t="s">
        <v>109</v>
      </c>
      <c r="C23" s="56"/>
      <c r="D23" s="38" t="s">
        <v>39</v>
      </c>
      <c r="E23" s="24">
        <f>ROUND((E17+E18+E22)*E9/100,2)</f>
        <v>59.61</v>
      </c>
      <c r="F23" s="24">
        <f>ROUND((F17+F18+F22)*E9/100,2)</f>
        <v>0</v>
      </c>
      <c r="G23" s="24">
        <f>ROUND((G17+G18+G22)*E9/100,2)</f>
        <v>0</v>
      </c>
      <c r="H23" s="24">
        <f>ROUND((H17+H18+H22)*E9/100,2)</f>
        <v>0</v>
      </c>
      <c r="I23" s="24">
        <f>ROUND((I17+I18+I22)*E9/100,2)</f>
        <v>0</v>
      </c>
      <c r="J23" s="24">
        <f>ROUND((J17+J18+J22)*E9/100,2)</f>
        <v>0</v>
      </c>
      <c r="K23" s="24">
        <f>ROUND((K17+K18+K22)*E9/100,2)</f>
        <v>0</v>
      </c>
      <c r="L23" s="24">
        <f>ROUND((L17+L18+L22)*E9/100,2)</f>
        <v>0</v>
      </c>
      <c r="M23" s="24">
        <f>ROUND((M17+M18+M22)*E9/100,2)</f>
        <v>0</v>
      </c>
      <c r="N23" s="24">
        <f>ROUND((N17+N18+N22)*E9/100,2)</f>
        <v>0</v>
      </c>
      <c r="O23" s="24">
        <f>ROUND((O17+O18+O22)*E9/100,2)</f>
        <v>0</v>
      </c>
      <c r="P23" s="24">
        <f>ROUND((P17+P18+P22)*E9/100,2)</f>
        <v>0</v>
      </c>
      <c r="Q23" s="24">
        <f>ROUND((Q17+Q18+Q22)*E9/100,2)</f>
        <v>0</v>
      </c>
      <c r="R23" s="24">
        <f>ROUND((R17+R18+R22)*E9/100,2)</f>
        <v>0</v>
      </c>
      <c r="S23" s="24">
        <f>ROUND((S17+S18+S22)*E9/100,2)</f>
        <v>0</v>
      </c>
      <c r="T23" s="24">
        <f>ROUND((T17+T18+T22)*E9/100,2)</f>
        <v>0</v>
      </c>
      <c r="U23" s="24">
        <f>ROUND((U17+U18+U22)*E9/100,2)</f>
        <v>0</v>
      </c>
      <c r="V23" s="24">
        <f>ROUND((V17+V18+V22)*E9/100,2)</f>
        <v>0</v>
      </c>
      <c r="W23" s="24">
        <f>ROUND((W17+W18+W22)*E9/100,2)</f>
        <v>0</v>
      </c>
      <c r="X23" s="24">
        <f>ROUND((X17+X18+X22)*E9/100,2)</f>
        <v>0</v>
      </c>
      <c r="Y23" s="24">
        <f>ROUND((Y17+Y18+Y22)*E9/100,2)</f>
        <v>0</v>
      </c>
    </row>
    <row r="24" spans="1:25" ht="22.5" customHeight="1" x14ac:dyDescent="0.25">
      <c r="A24" s="38" t="s">
        <v>96</v>
      </c>
      <c r="B24" s="55" t="s">
        <v>43</v>
      </c>
      <c r="C24" s="56"/>
      <c r="D24" s="38" t="s">
        <v>40</v>
      </c>
      <c r="E24" s="25">
        <f>SUM(E25:E26)</f>
        <v>1.1000000000000001</v>
      </c>
      <c r="F24" s="25">
        <f t="shared" ref="F24:I24" si="13">SUM(F25:F26)</f>
        <v>0</v>
      </c>
      <c r="G24" s="25">
        <f t="shared" si="13"/>
        <v>0</v>
      </c>
      <c r="H24" s="25">
        <f t="shared" si="13"/>
        <v>0</v>
      </c>
      <c r="I24" s="25">
        <f t="shared" si="13"/>
        <v>0</v>
      </c>
      <c r="J24" s="25">
        <f t="shared" ref="J24" si="14">SUM(J25:J26)</f>
        <v>0</v>
      </c>
      <c r="K24" s="25">
        <f t="shared" ref="K24:W24" si="15">SUM(K25:K26)</f>
        <v>0</v>
      </c>
      <c r="L24" s="25">
        <f t="shared" si="15"/>
        <v>0</v>
      </c>
      <c r="M24" s="25">
        <f t="shared" si="15"/>
        <v>0</v>
      </c>
      <c r="N24" s="25">
        <f t="shared" si="15"/>
        <v>0</v>
      </c>
      <c r="O24" s="25">
        <f t="shared" si="15"/>
        <v>0</v>
      </c>
      <c r="P24" s="25">
        <f t="shared" si="15"/>
        <v>0</v>
      </c>
      <c r="Q24" s="25">
        <f t="shared" si="15"/>
        <v>0</v>
      </c>
      <c r="R24" s="25">
        <f t="shared" si="15"/>
        <v>0</v>
      </c>
      <c r="S24" s="25">
        <f t="shared" si="15"/>
        <v>0</v>
      </c>
      <c r="T24" s="25">
        <f t="shared" si="15"/>
        <v>0</v>
      </c>
      <c r="U24" s="25">
        <f t="shared" si="15"/>
        <v>0</v>
      </c>
      <c r="V24" s="25">
        <f t="shared" si="15"/>
        <v>0</v>
      </c>
      <c r="W24" s="25">
        <f t="shared" si="15"/>
        <v>0</v>
      </c>
      <c r="X24" s="25">
        <f t="shared" ref="X24:Y24" si="16">SUM(X25:X26)</f>
        <v>0</v>
      </c>
      <c r="Y24" s="25">
        <f t="shared" si="16"/>
        <v>0</v>
      </c>
    </row>
    <row r="25" spans="1:25" ht="22.5" customHeight="1" x14ac:dyDescent="0.25">
      <c r="A25" s="38" t="s">
        <v>97</v>
      </c>
      <c r="B25" s="55" t="s">
        <v>101</v>
      </c>
      <c r="C25" s="56"/>
      <c r="D25" s="38" t="s">
        <v>44</v>
      </c>
      <c r="E25" s="25">
        <f>IF(E12="Пост охраны в составе одного работника с режимом работы 24 ч.",1,IF(E12="Пост охраны в составе одного работника с режимом работы 12 ч.",1.5,IF(E12="-",0,2-0.0417*E13)))</f>
        <v>1</v>
      </c>
      <c r="F25" s="25">
        <f t="shared" ref="F25" si="17">IF(F12="Пост охраны в составе одного работника с режимом работы 24 ч.",1,IF(F12="Пост охраны в составе одного работника с режимом работы 12 ч.",1.5,IF(F12="-",0,2-0.0417*F13)))</f>
        <v>0</v>
      </c>
      <c r="G25" s="25">
        <f t="shared" ref="G25:I25" si="18">IF(G12="Пост охраны в составе одного работника с режимом работы 24 ч.",1,IF(G12="Пост охраны в составе одного работника с режимом работы 12 ч.",1.5,IF(G12="-",0,2-0.0417*G13)))</f>
        <v>0</v>
      </c>
      <c r="H25" s="25">
        <f t="shared" si="18"/>
        <v>0</v>
      </c>
      <c r="I25" s="25">
        <f t="shared" si="18"/>
        <v>0</v>
      </c>
      <c r="J25" s="25">
        <f t="shared" ref="J25" si="19">IF(J12="Пост охраны в составе одного работника с режимом работы 24 ч.",1,IF(J12="Пост охраны в составе одного работника с режимом работы 12 ч.",1.5,IF(J12="-",0,2-0.0417*J13)))</f>
        <v>0</v>
      </c>
      <c r="K25" s="25">
        <f t="shared" ref="K25:W25" si="20">IF(K12="Пост охраны в составе одного работника с режимом работы 24 ч.",1,IF(K12="Пост охраны в составе одного работника с режимом работы 12 ч.",1.5,IF(K12="-",0,2-0.0417*K13)))</f>
        <v>0</v>
      </c>
      <c r="L25" s="25">
        <f t="shared" si="20"/>
        <v>0</v>
      </c>
      <c r="M25" s="25">
        <f t="shared" si="20"/>
        <v>0</v>
      </c>
      <c r="N25" s="25">
        <f t="shared" si="20"/>
        <v>0</v>
      </c>
      <c r="O25" s="25">
        <f t="shared" si="20"/>
        <v>0</v>
      </c>
      <c r="P25" s="25">
        <f t="shared" si="20"/>
        <v>0</v>
      </c>
      <c r="Q25" s="25">
        <f t="shared" si="20"/>
        <v>0</v>
      </c>
      <c r="R25" s="25">
        <f t="shared" si="20"/>
        <v>0</v>
      </c>
      <c r="S25" s="25">
        <f t="shared" si="20"/>
        <v>0</v>
      </c>
      <c r="T25" s="25">
        <f t="shared" si="20"/>
        <v>0</v>
      </c>
      <c r="U25" s="25">
        <f t="shared" si="20"/>
        <v>0</v>
      </c>
      <c r="V25" s="25">
        <f t="shared" si="20"/>
        <v>0</v>
      </c>
      <c r="W25" s="25">
        <f t="shared" si="20"/>
        <v>0</v>
      </c>
      <c r="X25" s="25">
        <f t="shared" ref="X25:Y25" si="21">IF(X12="Пост охраны в составе одного работника с режимом работы 24 ч.",1,IF(X12="Пост охраны в составе одного работника с режимом работы 12 ч.",1.5,IF(X12="-",0,2-0.0417*X13)))</f>
        <v>0</v>
      </c>
      <c r="Y25" s="25">
        <f t="shared" si="21"/>
        <v>0</v>
      </c>
    </row>
    <row r="26" spans="1:25" x14ac:dyDescent="0.25">
      <c r="A26" s="64" t="s">
        <v>98</v>
      </c>
      <c r="B26" s="80" t="s">
        <v>100</v>
      </c>
      <c r="C26" s="37" t="s">
        <v>88</v>
      </c>
      <c r="D26" s="38" t="s">
        <v>127</v>
      </c>
      <c r="E26" s="25">
        <f>IF(SUM(E27:E31)&gt;0.35,0.35,SUM(E27:E31))</f>
        <v>0.1</v>
      </c>
      <c r="F26" s="25">
        <f t="shared" ref="F26:I26" si="22">IF(SUM(F27:F31)&gt;0.35,0.35,SUM(F27:F31))</f>
        <v>0</v>
      </c>
      <c r="G26" s="25">
        <f t="shared" si="22"/>
        <v>0</v>
      </c>
      <c r="H26" s="25">
        <f t="shared" si="22"/>
        <v>0</v>
      </c>
      <c r="I26" s="25">
        <f t="shared" si="22"/>
        <v>0</v>
      </c>
      <c r="J26" s="25">
        <f t="shared" ref="J26" si="23">IF(SUM(J27:J31)&gt;0.35,0.35,SUM(J27:J31))</f>
        <v>0</v>
      </c>
      <c r="K26" s="25">
        <f t="shared" ref="K26:W26" si="24">IF(SUM(K27:K31)&gt;0.35,0.35,SUM(K27:K31))</f>
        <v>0</v>
      </c>
      <c r="L26" s="25">
        <f t="shared" si="24"/>
        <v>0</v>
      </c>
      <c r="M26" s="25">
        <f t="shared" si="24"/>
        <v>0</v>
      </c>
      <c r="N26" s="25">
        <f t="shared" si="24"/>
        <v>0</v>
      </c>
      <c r="O26" s="25">
        <f t="shared" si="24"/>
        <v>0</v>
      </c>
      <c r="P26" s="25">
        <f t="shared" si="24"/>
        <v>0</v>
      </c>
      <c r="Q26" s="25">
        <f t="shared" si="24"/>
        <v>0</v>
      </c>
      <c r="R26" s="25">
        <f t="shared" si="24"/>
        <v>0</v>
      </c>
      <c r="S26" s="25">
        <f t="shared" si="24"/>
        <v>0</v>
      </c>
      <c r="T26" s="25">
        <f t="shared" si="24"/>
        <v>0</v>
      </c>
      <c r="U26" s="25">
        <f t="shared" si="24"/>
        <v>0</v>
      </c>
      <c r="V26" s="25">
        <f t="shared" si="24"/>
        <v>0</v>
      </c>
      <c r="W26" s="25">
        <f t="shared" si="24"/>
        <v>0</v>
      </c>
      <c r="X26" s="25">
        <f t="shared" ref="X26:Y26" si="25">IF(SUM(X27:X31)&gt;0.35,0.35,SUM(X27:X31))</f>
        <v>0</v>
      </c>
      <c r="Y26" s="25">
        <f t="shared" si="25"/>
        <v>0</v>
      </c>
    </row>
    <row r="27" spans="1:25" x14ac:dyDescent="0.25">
      <c r="A27" s="65"/>
      <c r="B27" s="82"/>
      <c r="C27" s="37" t="s">
        <v>64</v>
      </c>
      <c r="D27" s="38" t="s">
        <v>45</v>
      </c>
      <c r="E27" s="50">
        <v>0</v>
      </c>
      <c r="F27" s="50">
        <v>0</v>
      </c>
      <c r="G27" s="50">
        <v>0</v>
      </c>
      <c r="H27" s="50">
        <v>0</v>
      </c>
      <c r="I27" s="50">
        <v>0</v>
      </c>
      <c r="J27" s="50">
        <v>0</v>
      </c>
      <c r="K27" s="50">
        <v>0</v>
      </c>
      <c r="L27" s="50">
        <v>0</v>
      </c>
      <c r="M27" s="50">
        <v>0</v>
      </c>
      <c r="N27" s="50">
        <v>0</v>
      </c>
      <c r="O27" s="50">
        <v>0</v>
      </c>
      <c r="P27" s="50">
        <v>0</v>
      </c>
      <c r="Q27" s="50">
        <v>0</v>
      </c>
      <c r="R27" s="50">
        <v>0</v>
      </c>
      <c r="S27" s="50">
        <v>0</v>
      </c>
      <c r="T27" s="50">
        <v>0</v>
      </c>
      <c r="U27" s="50">
        <v>0</v>
      </c>
      <c r="V27" s="50">
        <v>0</v>
      </c>
      <c r="W27" s="50">
        <v>0</v>
      </c>
      <c r="X27" s="50">
        <v>0</v>
      </c>
      <c r="Y27" s="50">
        <v>0</v>
      </c>
    </row>
    <row r="28" spans="1:25" ht="34.5" x14ac:dyDescent="0.25">
      <c r="A28" s="65"/>
      <c r="B28" s="82"/>
      <c r="C28" s="37" t="s">
        <v>65</v>
      </c>
      <c r="D28" s="38" t="s">
        <v>46</v>
      </c>
      <c r="E28" s="50">
        <v>0</v>
      </c>
      <c r="F28" s="50">
        <v>0</v>
      </c>
      <c r="G28" s="50">
        <v>0</v>
      </c>
      <c r="H28" s="50">
        <v>0</v>
      </c>
      <c r="I28" s="50">
        <v>0</v>
      </c>
      <c r="J28" s="50">
        <v>0</v>
      </c>
      <c r="K28" s="50">
        <v>0</v>
      </c>
      <c r="L28" s="50">
        <v>0</v>
      </c>
      <c r="M28" s="50">
        <v>0</v>
      </c>
      <c r="N28" s="50">
        <v>0</v>
      </c>
      <c r="O28" s="50">
        <v>0</v>
      </c>
      <c r="P28" s="50">
        <v>0</v>
      </c>
      <c r="Q28" s="50">
        <v>0</v>
      </c>
      <c r="R28" s="50">
        <v>0</v>
      </c>
      <c r="S28" s="50">
        <v>0</v>
      </c>
      <c r="T28" s="50">
        <v>0</v>
      </c>
      <c r="U28" s="50">
        <v>0</v>
      </c>
      <c r="V28" s="50">
        <v>0</v>
      </c>
      <c r="W28" s="50">
        <v>0</v>
      </c>
      <c r="X28" s="50">
        <v>0</v>
      </c>
      <c r="Y28" s="50">
        <v>0</v>
      </c>
    </row>
    <row r="29" spans="1:25" ht="37.5" customHeight="1" x14ac:dyDescent="0.25">
      <c r="A29" s="65"/>
      <c r="B29" s="82"/>
      <c r="C29" s="37" t="s">
        <v>66</v>
      </c>
      <c r="D29" s="38" t="s">
        <v>47</v>
      </c>
      <c r="E29" s="50">
        <v>0</v>
      </c>
      <c r="F29" s="50">
        <v>0</v>
      </c>
      <c r="G29" s="50">
        <v>0</v>
      </c>
      <c r="H29" s="50">
        <v>0</v>
      </c>
      <c r="I29" s="50">
        <v>0</v>
      </c>
      <c r="J29" s="50">
        <v>0</v>
      </c>
      <c r="K29" s="50">
        <v>0</v>
      </c>
      <c r="L29" s="50">
        <v>0</v>
      </c>
      <c r="M29" s="50">
        <v>0</v>
      </c>
      <c r="N29" s="50">
        <v>0</v>
      </c>
      <c r="O29" s="50">
        <v>0</v>
      </c>
      <c r="P29" s="50">
        <v>0</v>
      </c>
      <c r="Q29" s="50">
        <v>0</v>
      </c>
      <c r="R29" s="50">
        <v>0</v>
      </c>
      <c r="S29" s="50">
        <v>0</v>
      </c>
      <c r="T29" s="50">
        <v>0</v>
      </c>
      <c r="U29" s="50">
        <v>0</v>
      </c>
      <c r="V29" s="50">
        <v>0</v>
      </c>
      <c r="W29" s="50">
        <v>0</v>
      </c>
      <c r="X29" s="50">
        <v>0</v>
      </c>
      <c r="Y29" s="50">
        <v>0</v>
      </c>
    </row>
    <row r="30" spans="1:25" ht="146.25" customHeight="1" x14ac:dyDescent="0.25">
      <c r="A30" s="65"/>
      <c r="B30" s="82"/>
      <c r="C30" s="37" t="s">
        <v>67</v>
      </c>
      <c r="D30" s="38" t="s">
        <v>48</v>
      </c>
      <c r="E30" s="50">
        <v>0.1</v>
      </c>
      <c r="F30" s="50">
        <v>0</v>
      </c>
      <c r="G30" s="50">
        <v>0</v>
      </c>
      <c r="H30" s="50">
        <v>0</v>
      </c>
      <c r="I30" s="50">
        <v>0</v>
      </c>
      <c r="J30" s="50">
        <v>0</v>
      </c>
      <c r="K30" s="50">
        <v>0</v>
      </c>
      <c r="L30" s="50">
        <v>0</v>
      </c>
      <c r="M30" s="50">
        <v>0</v>
      </c>
      <c r="N30" s="50">
        <v>0</v>
      </c>
      <c r="O30" s="50">
        <v>0</v>
      </c>
      <c r="P30" s="50">
        <v>0</v>
      </c>
      <c r="Q30" s="50">
        <v>0</v>
      </c>
      <c r="R30" s="50">
        <v>0</v>
      </c>
      <c r="S30" s="50">
        <v>0</v>
      </c>
      <c r="T30" s="50">
        <v>0</v>
      </c>
      <c r="U30" s="50">
        <v>0</v>
      </c>
      <c r="V30" s="50">
        <v>0</v>
      </c>
      <c r="W30" s="50">
        <v>0</v>
      </c>
      <c r="X30" s="50">
        <v>0</v>
      </c>
      <c r="Y30" s="50">
        <v>0</v>
      </c>
    </row>
    <row r="31" spans="1:25" ht="52.5" customHeight="1" x14ac:dyDescent="0.25">
      <c r="A31" s="65"/>
      <c r="B31" s="58"/>
      <c r="C31" s="37" t="s">
        <v>68</v>
      </c>
      <c r="D31" s="38" t="s">
        <v>49</v>
      </c>
      <c r="E31" s="50">
        <v>0</v>
      </c>
      <c r="F31" s="50">
        <v>0</v>
      </c>
      <c r="G31" s="50">
        <v>0</v>
      </c>
      <c r="H31" s="50">
        <v>0</v>
      </c>
      <c r="I31" s="50">
        <v>0</v>
      </c>
      <c r="J31" s="50">
        <v>0</v>
      </c>
      <c r="K31" s="50">
        <v>0</v>
      </c>
      <c r="L31" s="50">
        <v>0</v>
      </c>
      <c r="M31" s="50">
        <v>0</v>
      </c>
      <c r="N31" s="50">
        <v>0</v>
      </c>
      <c r="O31" s="50">
        <v>0</v>
      </c>
      <c r="P31" s="50">
        <v>0</v>
      </c>
      <c r="Q31" s="50">
        <v>0</v>
      </c>
      <c r="R31" s="50">
        <v>0</v>
      </c>
      <c r="S31" s="50">
        <v>0</v>
      </c>
      <c r="T31" s="50">
        <v>0</v>
      </c>
      <c r="U31" s="50">
        <v>0</v>
      </c>
      <c r="V31" s="50">
        <v>0</v>
      </c>
      <c r="W31" s="50">
        <v>0</v>
      </c>
      <c r="X31" s="50">
        <v>0</v>
      </c>
      <c r="Y31" s="50">
        <v>0</v>
      </c>
    </row>
    <row r="32" spans="1:25" ht="75" hidden="1" customHeight="1" x14ac:dyDescent="0.25">
      <c r="A32" s="66"/>
      <c r="B32" s="67" t="s">
        <v>99</v>
      </c>
      <c r="C32" s="67"/>
      <c r="D32" s="67"/>
      <c r="E32" s="21">
        <f>IF(SUM(E27:E31)&gt;0.35,"ВНИМАНИЕ! Суммарное значение дополнительных коэффициентов не может превышать 0,35",SUM(E27:E31))</f>
        <v>0.1</v>
      </c>
      <c r="F32" s="21">
        <f t="shared" ref="F32" si="26">IF(SUM(F27:F31)&gt;0.35,"ВНИМАНИЕ! Суммарное значение дополнительных коэффициентов не может превышать 0,35",SUM(F27:F31))</f>
        <v>0</v>
      </c>
      <c r="G32" s="21">
        <f t="shared" ref="G32" si="27">IF(SUM(G27:G31)&gt;0.35,"ВНИМАНИЕ! Суммарное значение дополнительных коэффициентов не может превышать 0,35",SUM(G27:G31))</f>
        <v>0</v>
      </c>
      <c r="H32" s="21">
        <f t="shared" ref="H32" si="28">IF(SUM(H27:H31)&gt;0.35,"ВНИМАНИЕ! Суммарное значение дополнительных коэффициентов не может превышать 0,35",SUM(H27:H31))</f>
        <v>0</v>
      </c>
      <c r="I32" s="21">
        <f t="shared" ref="I32" si="29">IF(SUM(I27:I31)&gt;0.35,"ВНИМАНИЕ! Суммарное значение дополнительных коэффициентов не может превышать 0,35",SUM(I27:I31))</f>
        <v>0</v>
      </c>
      <c r="J32" s="18"/>
      <c r="K32" s="18"/>
      <c r="L32" s="18"/>
      <c r="M32" s="18"/>
    </row>
  </sheetData>
  <sheetProtection password="C71F" sheet="1" objects="1" scenarios="1" formatColumns="0" formatRows="0" selectLockedCells="1"/>
  <mergeCells count="27">
    <mergeCell ref="A3:I3"/>
    <mergeCell ref="A26:A32"/>
    <mergeCell ref="B12:D12"/>
    <mergeCell ref="F9:I9"/>
    <mergeCell ref="F6:I6"/>
    <mergeCell ref="F7:I7"/>
    <mergeCell ref="F8:I8"/>
    <mergeCell ref="E10:I10"/>
    <mergeCell ref="B14:C14"/>
    <mergeCell ref="B7:C7"/>
    <mergeCell ref="B8:C8"/>
    <mergeCell ref="B9:C9"/>
    <mergeCell ref="B6:D6"/>
    <mergeCell ref="B10:D10"/>
    <mergeCell ref="B26:B31"/>
    <mergeCell ref="B32:D32"/>
    <mergeCell ref="A18:A21"/>
    <mergeCell ref="B22:C22"/>
    <mergeCell ref="B23:C23"/>
    <mergeCell ref="B17:C17"/>
    <mergeCell ref="B16:C16"/>
    <mergeCell ref="B18:B21"/>
    <mergeCell ref="B24:C24"/>
    <mergeCell ref="B25:C25"/>
    <mergeCell ref="B11:C11"/>
    <mergeCell ref="B15:C15"/>
    <mergeCell ref="B13:D13"/>
  </mergeCells>
  <dataValidations count="2">
    <dataValidation type="whole" allowBlank="1" showInputMessage="1" showErrorMessage="1" errorTitle="ВНИМАНИЕ!" error="Введите целое число больше 0." sqref="E15:Y15">
      <formula1>0</formula1>
      <formula2>10000000</formula2>
    </dataValidation>
    <dataValidation type="whole" allowBlank="1" showInputMessage="1" showErrorMessage="1" errorTitle="ВНИМАНИЕ!" error="Режим работы поста должен быть не менее 3 ч. и не более 24 ч." sqref="E13:Y13">
      <formula1>3</formula1>
      <formula2>24</formula2>
    </dataValidation>
  </dataValidations>
  <pageMargins left="0.7" right="0.7" top="0.75" bottom="0.75" header="0.3" footer="0.3"/>
  <pageSetup paperSize="9" scale="20" orientation="landscape" r:id="rId1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errorTitle="ВНИМАНИЕ!" error="Введите значения из списка.">
          <x14:formula1>
            <xm:f>ВТ!$F$4:$F$5</xm:f>
          </x14:formula1>
          <xm:sqref>E20:Y20</xm:sqref>
        </x14:dataValidation>
        <x14:dataValidation type="list" allowBlank="1" showInputMessage="1" showErrorMessage="1" errorTitle="ВНИМАНИЕ!" error="Введите значения из списка.">
          <x14:formula1>
            <xm:f>ВТ!$C$20:$D$20</xm:f>
          </x14:formula1>
          <xm:sqref>E27:Y27</xm:sqref>
        </x14:dataValidation>
        <x14:dataValidation type="list" allowBlank="1" showInputMessage="1" showErrorMessage="1" errorTitle="ВНИМАНИЕ!" error="Введите значения из списка.">
          <x14:formula1>
            <xm:f>ВТ!$C$21:$D$21</xm:f>
          </x14:formula1>
          <xm:sqref>E28:Y28</xm:sqref>
        </x14:dataValidation>
        <x14:dataValidation type="list" allowBlank="1" showInputMessage="1" showErrorMessage="1" errorTitle="ВНИМАНИЕ!" error="Введите значения из списка.">
          <x14:formula1>
            <xm:f>ВТ!$C$22:$D$22</xm:f>
          </x14:formula1>
          <xm:sqref>E29:Y29</xm:sqref>
        </x14:dataValidation>
        <x14:dataValidation type="list" allowBlank="1" showInputMessage="1" showErrorMessage="1" errorTitle="ВНИМАНИЕ!" error="Введите значения из списка.">
          <x14:formula1>
            <xm:f>ВТ!$C$23:$D$23</xm:f>
          </x14:formula1>
          <xm:sqref>E30:Y30</xm:sqref>
        </x14:dataValidation>
        <x14:dataValidation type="list" allowBlank="1" showInputMessage="1" showErrorMessage="1" errorTitle="ВНИМАНИЕ!" error="Введите значения из списка.">
          <x14:formula1>
            <xm:f>ВТ!$C$24:$D$24</xm:f>
          </x14:formula1>
          <xm:sqref>E31:Y31</xm:sqref>
        </x14:dataValidation>
        <x14:dataValidation type="list" allowBlank="1" showInputMessage="1" showErrorMessage="1" errorTitle="ВНИМАНИЕ!" error="Введите значения из списка.">
          <x14:formula1>
            <xm:f>ВТ!$E$4:$E$5</xm:f>
          </x14:formula1>
          <xm:sqref>E19:Y19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0"/>
  <sheetViews>
    <sheetView view="pageBreakPreview" zoomScale="70" zoomScaleNormal="85" zoomScaleSheetLayoutView="70" workbookViewId="0">
      <selection activeCell="I20" sqref="I20"/>
    </sheetView>
  </sheetViews>
  <sheetFormatPr defaultRowHeight="17.25" x14ac:dyDescent="0.25"/>
  <cols>
    <col min="1" max="1" width="6.140625" style="17" customWidth="1"/>
    <col min="2" max="2" width="31.5703125" style="16" customWidth="1"/>
    <col min="3" max="3" width="10.42578125" style="16" customWidth="1"/>
    <col min="4" max="11" width="19.140625" style="16" customWidth="1"/>
    <col min="12" max="12" width="12.42578125" style="17" customWidth="1"/>
    <col min="13" max="14" width="19.140625" style="17" customWidth="1"/>
    <col min="15" max="16384" width="9.140625" style="17"/>
  </cols>
  <sheetData>
    <row r="1" spans="1:14" x14ac:dyDescent="0.25">
      <c r="H1" s="26"/>
      <c r="I1" s="26"/>
      <c r="J1" s="26"/>
      <c r="K1" s="17"/>
      <c r="N1" s="13" t="s">
        <v>152</v>
      </c>
    </row>
    <row r="2" spans="1:14" ht="15.75" customHeight="1" x14ac:dyDescent="0.25">
      <c r="I2" s="18"/>
      <c r="J2" s="18"/>
    </row>
    <row r="3" spans="1:14" ht="40.5" customHeight="1" x14ac:dyDescent="0.25">
      <c r="A3" s="69" t="s">
        <v>116</v>
      </c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</row>
    <row r="4" spans="1:14" ht="11.25" customHeight="1" x14ac:dyDescent="0.25">
      <c r="E4" s="34"/>
      <c r="F4" s="27"/>
    </row>
    <row r="5" spans="1:14" ht="43.5" customHeight="1" x14ac:dyDescent="0.25">
      <c r="A5" s="64" t="s">
        <v>23</v>
      </c>
      <c r="B5" s="85" t="s">
        <v>11</v>
      </c>
      <c r="C5" s="86"/>
      <c r="D5" s="64" t="s">
        <v>27</v>
      </c>
      <c r="E5" s="84" t="s">
        <v>12</v>
      </c>
      <c r="F5" s="84"/>
      <c r="G5" s="84"/>
      <c r="H5" s="84"/>
      <c r="I5" s="84"/>
      <c r="J5" s="84"/>
      <c r="K5" s="64" t="s">
        <v>18</v>
      </c>
      <c r="L5" s="64" t="s">
        <v>24</v>
      </c>
      <c r="M5" s="64" t="s">
        <v>25</v>
      </c>
      <c r="N5" s="64" t="s">
        <v>132</v>
      </c>
    </row>
    <row r="6" spans="1:14" ht="27" customHeight="1" x14ac:dyDescent="0.25">
      <c r="A6" s="65"/>
      <c r="B6" s="87"/>
      <c r="C6" s="88"/>
      <c r="D6" s="65"/>
      <c r="E6" s="38" t="s">
        <v>5</v>
      </c>
      <c r="F6" s="38" t="s">
        <v>6</v>
      </c>
      <c r="G6" s="38" t="s">
        <v>7</v>
      </c>
      <c r="H6" s="38" t="s">
        <v>8</v>
      </c>
      <c r="I6" s="38" t="s">
        <v>9</v>
      </c>
      <c r="J6" s="38" t="s">
        <v>10</v>
      </c>
      <c r="K6" s="65"/>
      <c r="L6" s="65"/>
      <c r="M6" s="65"/>
      <c r="N6" s="65"/>
    </row>
    <row r="7" spans="1:14" ht="20.25" customHeight="1" x14ac:dyDescent="0.25">
      <c r="A7" s="66"/>
      <c r="B7" s="89"/>
      <c r="C7" s="90"/>
      <c r="D7" s="66"/>
      <c r="E7" s="42" t="s">
        <v>122</v>
      </c>
      <c r="F7" s="42" t="s">
        <v>122</v>
      </c>
      <c r="G7" s="42" t="s">
        <v>122</v>
      </c>
      <c r="H7" s="42" t="s">
        <v>122</v>
      </c>
      <c r="I7" s="42" t="s">
        <v>122</v>
      </c>
      <c r="J7" s="42" t="s">
        <v>122</v>
      </c>
      <c r="K7" s="66"/>
      <c r="L7" s="66"/>
      <c r="M7" s="66"/>
      <c r="N7" s="66"/>
    </row>
    <row r="8" spans="1:14" x14ac:dyDescent="0.25">
      <c r="A8" s="25">
        <v>1</v>
      </c>
      <c r="B8" s="28" t="s">
        <v>13</v>
      </c>
      <c r="C8" s="25" t="s">
        <v>3</v>
      </c>
      <c r="D8" s="25">
        <f>IF(K8=0,0,ROUND(AVERAGE(E8:J8),2)*K8)</f>
        <v>0</v>
      </c>
      <c r="E8" s="41"/>
      <c r="F8" s="41"/>
      <c r="G8" s="41"/>
      <c r="H8" s="41"/>
      <c r="I8" s="41"/>
      <c r="J8" s="41"/>
      <c r="K8" s="43"/>
      <c r="L8" s="42"/>
      <c r="M8" s="29">
        <f>IF(D8=0,0,STDEV(E8:J8)/AVERAGE(E8:J8)*100)</f>
        <v>0</v>
      </c>
      <c r="N8" s="25" t="str">
        <f>IF(M8&gt;15,"Не однородная","Однородная")</f>
        <v>Однородная</v>
      </c>
    </row>
    <row r="9" spans="1:14" x14ac:dyDescent="0.25">
      <c r="A9" s="25">
        <v>2</v>
      </c>
      <c r="B9" s="28" t="s">
        <v>14</v>
      </c>
      <c r="C9" s="25" t="s">
        <v>19</v>
      </c>
      <c r="D9" s="25">
        <f>IF(K9=0,0,ROUND(AVERAGE(E9:J9),2)*K9)</f>
        <v>0</v>
      </c>
      <c r="E9" s="41"/>
      <c r="F9" s="41"/>
      <c r="G9" s="41"/>
      <c r="H9" s="41"/>
      <c r="I9" s="41"/>
      <c r="J9" s="41"/>
      <c r="K9" s="43"/>
      <c r="L9" s="42"/>
      <c r="M9" s="29">
        <f t="shared" ref="M9:M12" si="0">IF(D9=0,0,STDEV(E9:J9)/AVERAGE(E9:J9)*100)</f>
        <v>0</v>
      </c>
      <c r="N9" s="25" t="str">
        <f t="shared" ref="N9:N12" si="1">IF(M9&gt;15,"Не однородная","Однородная")</f>
        <v>Однородная</v>
      </c>
    </row>
    <row r="10" spans="1:14" ht="36.75" customHeight="1" x14ac:dyDescent="0.25">
      <c r="A10" s="25">
        <v>3</v>
      </c>
      <c r="B10" s="28" t="s">
        <v>15</v>
      </c>
      <c r="C10" s="25" t="s">
        <v>20</v>
      </c>
      <c r="D10" s="25">
        <f>IF(K10=0,0,ROUND(AVERAGE(E10:J10),2)*K10)</f>
        <v>0</v>
      </c>
      <c r="E10" s="41"/>
      <c r="F10" s="41"/>
      <c r="G10" s="41"/>
      <c r="H10" s="41"/>
      <c r="I10" s="41"/>
      <c r="J10" s="41"/>
      <c r="K10" s="43"/>
      <c r="L10" s="42"/>
      <c r="M10" s="29">
        <f t="shared" si="0"/>
        <v>0</v>
      </c>
      <c r="N10" s="25" t="str">
        <f t="shared" si="1"/>
        <v>Однородная</v>
      </c>
    </row>
    <row r="11" spans="1:14" x14ac:dyDescent="0.25">
      <c r="A11" s="25">
        <v>4</v>
      </c>
      <c r="B11" s="28" t="s">
        <v>16</v>
      </c>
      <c r="C11" s="25" t="s">
        <v>21</v>
      </c>
      <c r="D11" s="25">
        <f>IF(K11=0,0,ROUND(AVERAGE(E11:J11),2)*K11)</f>
        <v>0</v>
      </c>
      <c r="E11" s="41"/>
      <c r="F11" s="41"/>
      <c r="G11" s="41"/>
      <c r="H11" s="41"/>
      <c r="I11" s="41"/>
      <c r="J11" s="41"/>
      <c r="K11" s="43"/>
      <c r="L11" s="42"/>
      <c r="M11" s="29">
        <f t="shared" si="0"/>
        <v>0</v>
      </c>
      <c r="N11" s="25" t="str">
        <f t="shared" si="1"/>
        <v>Однородная</v>
      </c>
    </row>
    <row r="12" spans="1:14" ht="34.5" x14ac:dyDescent="0.25">
      <c r="A12" s="30">
        <v>5</v>
      </c>
      <c r="B12" s="31" t="s">
        <v>17</v>
      </c>
      <c r="C12" s="30" t="s">
        <v>22</v>
      </c>
      <c r="D12" s="25">
        <f>IF(K12=0,0,ROUND(AVERAGE(E12:J12),2)*K12)</f>
        <v>0</v>
      </c>
      <c r="E12" s="41"/>
      <c r="F12" s="41"/>
      <c r="G12" s="41"/>
      <c r="H12" s="41"/>
      <c r="I12" s="41"/>
      <c r="J12" s="41"/>
      <c r="K12" s="43"/>
      <c r="L12" s="42"/>
      <c r="M12" s="29">
        <f t="shared" si="0"/>
        <v>0</v>
      </c>
      <c r="N12" s="25" t="str">
        <f t="shared" si="1"/>
        <v>Однородная</v>
      </c>
    </row>
    <row r="13" spans="1:14" ht="18.75" customHeight="1" x14ac:dyDescent="0.25">
      <c r="A13" s="83" t="s">
        <v>26</v>
      </c>
      <c r="B13" s="83"/>
      <c r="C13" s="32" t="s">
        <v>2</v>
      </c>
      <c r="D13" s="32">
        <f>SUM(D8:D12)</f>
        <v>0</v>
      </c>
    </row>
    <row r="14" spans="1:14" ht="21.75" customHeight="1" x14ac:dyDescent="0.25"/>
    <row r="15" spans="1:14" ht="21" customHeight="1" x14ac:dyDescent="0.25">
      <c r="A15" s="69" t="s">
        <v>117</v>
      </c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</row>
    <row r="16" spans="1:14" ht="11.25" customHeight="1" x14ac:dyDescent="0.25">
      <c r="E16" s="34"/>
      <c r="F16" s="27"/>
    </row>
    <row r="17" spans="1:14" ht="35.25" customHeight="1" x14ac:dyDescent="0.25">
      <c r="A17" s="64" t="s">
        <v>23</v>
      </c>
      <c r="B17" s="85" t="s">
        <v>11</v>
      </c>
      <c r="C17" s="86"/>
      <c r="D17" s="64" t="s">
        <v>27</v>
      </c>
      <c r="E17" s="84" t="s">
        <v>12</v>
      </c>
      <c r="F17" s="84"/>
      <c r="G17" s="84"/>
      <c r="H17" s="84"/>
      <c r="I17" s="84"/>
      <c r="J17" s="84"/>
      <c r="K17" s="64" t="s">
        <v>18</v>
      </c>
      <c r="L17" s="64" t="s">
        <v>24</v>
      </c>
      <c r="M17" s="64" t="s">
        <v>25</v>
      </c>
      <c r="N17" s="64" t="s">
        <v>132</v>
      </c>
    </row>
    <row r="18" spans="1:14" x14ac:dyDescent="0.25">
      <c r="A18" s="65"/>
      <c r="B18" s="87"/>
      <c r="C18" s="88"/>
      <c r="D18" s="65"/>
      <c r="E18" s="38" t="s">
        <v>5</v>
      </c>
      <c r="F18" s="38" t="s">
        <v>6</v>
      </c>
      <c r="G18" s="38" t="s">
        <v>7</v>
      </c>
      <c r="H18" s="38" t="s">
        <v>8</v>
      </c>
      <c r="I18" s="38" t="s">
        <v>9</v>
      </c>
      <c r="J18" s="38" t="s">
        <v>10</v>
      </c>
      <c r="K18" s="65"/>
      <c r="L18" s="65"/>
      <c r="M18" s="65"/>
      <c r="N18" s="65"/>
    </row>
    <row r="19" spans="1:14" x14ac:dyDescent="0.25">
      <c r="A19" s="66"/>
      <c r="B19" s="89"/>
      <c r="C19" s="90"/>
      <c r="D19" s="66"/>
      <c r="E19" s="42" t="s">
        <v>122</v>
      </c>
      <c r="F19" s="42" t="s">
        <v>122</v>
      </c>
      <c r="G19" s="42" t="s">
        <v>122</v>
      </c>
      <c r="H19" s="42" t="s">
        <v>122</v>
      </c>
      <c r="I19" s="42" t="s">
        <v>122</v>
      </c>
      <c r="J19" s="42" t="s">
        <v>122</v>
      </c>
      <c r="K19" s="66"/>
      <c r="L19" s="66"/>
      <c r="M19" s="66"/>
      <c r="N19" s="66"/>
    </row>
    <row r="20" spans="1:14" ht="34.5" x14ac:dyDescent="0.25">
      <c r="A20" s="30">
        <v>1</v>
      </c>
      <c r="B20" s="31" t="s">
        <v>28</v>
      </c>
      <c r="C20" s="30" t="s">
        <v>29</v>
      </c>
      <c r="D20" s="25">
        <f>IF(K20=0,0,ROUND(AVERAGE(E20:J20),2)*K20)</f>
        <v>0</v>
      </c>
      <c r="E20" s="41"/>
      <c r="F20" s="41"/>
      <c r="G20" s="41"/>
      <c r="H20" s="41"/>
      <c r="I20" s="41"/>
      <c r="J20" s="41"/>
      <c r="K20" s="43"/>
      <c r="L20" s="42"/>
      <c r="M20" s="29">
        <f>IF(D20=0,0,STDEV(E20:J20)/AVERAGE(E20:J20)*100)</f>
        <v>0</v>
      </c>
      <c r="N20" s="25" t="str">
        <f>IF(M20&gt;15,"Не однородная","Однородная")</f>
        <v>Однородная</v>
      </c>
    </row>
    <row r="21" spans="1:14" ht="17.25" customHeight="1" x14ac:dyDescent="0.25">
      <c r="A21" s="83" t="s">
        <v>26</v>
      </c>
      <c r="B21" s="83"/>
      <c r="C21" s="32" t="s">
        <v>30</v>
      </c>
      <c r="D21" s="32">
        <f>D20</f>
        <v>0</v>
      </c>
    </row>
    <row r="23" spans="1:14" x14ac:dyDescent="0.25">
      <c r="B23" s="17"/>
      <c r="C23" s="17"/>
      <c r="D23" s="17"/>
      <c r="E23" s="17"/>
      <c r="F23" s="17"/>
      <c r="G23" s="17"/>
      <c r="H23" s="17"/>
      <c r="I23" s="17"/>
      <c r="J23" s="17"/>
    </row>
    <row r="24" spans="1:14" x14ac:dyDescent="0.25">
      <c r="B24" s="17"/>
      <c r="C24" s="17"/>
      <c r="D24" s="17"/>
      <c r="E24" s="17"/>
      <c r="F24" s="17"/>
      <c r="G24" s="17"/>
      <c r="H24" s="17"/>
      <c r="I24" s="17"/>
      <c r="J24" s="17"/>
    </row>
    <row r="25" spans="1:14" x14ac:dyDescent="0.25">
      <c r="D25" s="17"/>
    </row>
    <row r="26" spans="1:14" x14ac:dyDescent="0.25">
      <c r="D26" s="17"/>
    </row>
    <row r="27" spans="1:14" x14ac:dyDescent="0.25">
      <c r="D27" s="17"/>
    </row>
    <row r="28" spans="1:14" x14ac:dyDescent="0.25">
      <c r="D28" s="17"/>
    </row>
    <row r="30" spans="1:14" x14ac:dyDescent="0.25">
      <c r="H30" s="17"/>
      <c r="I30" s="17"/>
      <c r="J30" s="17"/>
    </row>
  </sheetData>
  <sheetProtection password="C71F" sheet="1" objects="1" scenarios="1" formatColumns="0" formatRows="0" selectLockedCells="1"/>
  <mergeCells count="20">
    <mergeCell ref="A3:N3"/>
    <mergeCell ref="E5:J5"/>
    <mergeCell ref="A5:A7"/>
    <mergeCell ref="B5:C7"/>
    <mergeCell ref="D5:D7"/>
    <mergeCell ref="K5:K7"/>
    <mergeCell ref="L5:L7"/>
    <mergeCell ref="M5:M7"/>
    <mergeCell ref="N5:N7"/>
    <mergeCell ref="L17:L19"/>
    <mergeCell ref="M17:M19"/>
    <mergeCell ref="N17:N19"/>
    <mergeCell ref="A13:B13"/>
    <mergeCell ref="A21:B21"/>
    <mergeCell ref="A15:N15"/>
    <mergeCell ref="E17:J17"/>
    <mergeCell ref="A17:A19"/>
    <mergeCell ref="B17:C19"/>
    <mergeCell ref="D17:D19"/>
    <mergeCell ref="K17:K19"/>
  </mergeCells>
  <pageMargins left="0.7" right="0.7" top="0.75" bottom="0.75" header="0.3" footer="0.3"/>
  <pageSetup paperSize="9" scale="52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view="pageBreakPreview" zoomScale="70" zoomScaleNormal="70" zoomScaleSheetLayoutView="70" workbookViewId="0">
      <selection activeCell="G2" sqref="G2"/>
    </sheetView>
  </sheetViews>
  <sheetFormatPr defaultColWidth="26.28515625" defaultRowHeight="12.75" x14ac:dyDescent="0.2"/>
  <cols>
    <col min="1" max="1" width="23.5703125" style="39" customWidth="1"/>
    <col min="2" max="2" width="9.7109375" style="39" customWidth="1"/>
    <col min="3" max="3" width="20" style="39" customWidth="1"/>
    <col min="4" max="4" width="24.42578125" style="39" customWidth="1"/>
    <col min="5" max="6" width="26.28515625" style="39"/>
    <col min="7" max="7" width="37.85546875" style="39" customWidth="1"/>
    <col min="8" max="16384" width="26.28515625" style="39"/>
  </cols>
  <sheetData>
    <row r="1" spans="1:7" ht="15.75" customHeight="1" x14ac:dyDescent="0.2">
      <c r="A1" s="91" t="s">
        <v>60</v>
      </c>
      <c r="B1" s="91"/>
      <c r="C1" s="91" t="s">
        <v>61</v>
      </c>
      <c r="D1" s="91" t="s">
        <v>4</v>
      </c>
      <c r="E1" s="96" t="s">
        <v>54</v>
      </c>
      <c r="F1" s="97"/>
      <c r="G1" s="40" t="s">
        <v>134</v>
      </c>
    </row>
    <row r="2" spans="1:7" ht="14.25" customHeight="1" x14ac:dyDescent="0.2">
      <c r="A2" s="91"/>
      <c r="B2" s="91"/>
      <c r="C2" s="91"/>
      <c r="D2" s="91"/>
      <c r="E2" s="33" t="s">
        <v>55</v>
      </c>
      <c r="F2" s="33" t="s">
        <v>56</v>
      </c>
      <c r="G2" s="40" t="s">
        <v>135</v>
      </c>
    </row>
    <row r="3" spans="1:7" ht="14.25" x14ac:dyDescent="0.2">
      <c r="A3" s="91"/>
      <c r="B3" s="91"/>
      <c r="C3" s="91"/>
      <c r="D3" s="91"/>
      <c r="E3" s="33" t="s">
        <v>35</v>
      </c>
      <c r="F3" s="33" t="s">
        <v>36</v>
      </c>
    </row>
    <row r="4" spans="1:7" ht="39.75" customHeight="1" x14ac:dyDescent="0.2">
      <c r="A4" s="4" t="s">
        <v>41</v>
      </c>
      <c r="B4" s="4" t="s">
        <v>33</v>
      </c>
      <c r="C4" s="53">
        <v>27093</v>
      </c>
      <c r="D4" s="44" t="s">
        <v>157</v>
      </c>
      <c r="E4" s="5">
        <f>ROUND((C7*0.2)/3,2)</f>
        <v>10.99</v>
      </c>
      <c r="F4" s="5">
        <f>ROUND((C7*C10)/C11,2)</f>
        <v>6.32</v>
      </c>
    </row>
    <row r="5" spans="1:7" ht="39.75" customHeight="1" x14ac:dyDescent="0.2">
      <c r="A5" s="1" t="s">
        <v>58</v>
      </c>
      <c r="B5" s="1" t="s">
        <v>34</v>
      </c>
      <c r="C5" s="5">
        <f>ROUND((F7/12),1)</f>
        <v>164.3</v>
      </c>
      <c r="D5" s="46" t="s">
        <v>158</v>
      </c>
      <c r="E5" s="5">
        <v>0</v>
      </c>
      <c r="F5" s="5">
        <v>0</v>
      </c>
    </row>
    <row r="6" spans="1:7" ht="39.75" customHeight="1" x14ac:dyDescent="0.2">
      <c r="A6" s="1" t="s">
        <v>62</v>
      </c>
      <c r="B6" s="1" t="s">
        <v>42</v>
      </c>
      <c r="C6" s="45">
        <v>30.2</v>
      </c>
      <c r="D6" s="47" t="s">
        <v>74</v>
      </c>
      <c r="E6" s="2" t="s">
        <v>53</v>
      </c>
      <c r="F6" s="2" t="s">
        <v>52</v>
      </c>
    </row>
    <row r="7" spans="1:7" ht="25.5" customHeight="1" x14ac:dyDescent="0.2">
      <c r="A7" s="1" t="s">
        <v>63</v>
      </c>
      <c r="B7" s="1" t="s">
        <v>32</v>
      </c>
      <c r="C7" s="5">
        <f>ROUND(C4/C5,2)</f>
        <v>164.9</v>
      </c>
      <c r="D7" s="5">
        <v>0</v>
      </c>
      <c r="E7" s="45" t="s">
        <v>156</v>
      </c>
      <c r="F7" s="46">
        <v>1972</v>
      </c>
    </row>
    <row r="8" spans="1:7" ht="25.5" customHeight="1" x14ac:dyDescent="0.2">
      <c r="A8" s="1" t="s">
        <v>118</v>
      </c>
      <c r="B8" s="1" t="s">
        <v>120</v>
      </c>
      <c r="C8" s="46">
        <v>247</v>
      </c>
      <c r="D8" s="52" t="str">
        <f>D5</f>
        <v>Производственный календарь на 2026 год для пятидневной рабочей недели</v>
      </c>
    </row>
    <row r="9" spans="1:7" ht="25.5" customHeight="1" x14ac:dyDescent="0.2">
      <c r="A9" s="1" t="s">
        <v>136</v>
      </c>
      <c r="B9" s="1" t="s">
        <v>36</v>
      </c>
      <c r="C9" s="46">
        <v>118</v>
      </c>
      <c r="D9" s="52" t="str">
        <f>D5</f>
        <v>Производственный календарь на 2026 год для пятидневной рабочей недели</v>
      </c>
    </row>
    <row r="10" spans="1:7" ht="25.5" customHeight="1" x14ac:dyDescent="0.2">
      <c r="A10" s="1" t="s">
        <v>137</v>
      </c>
      <c r="B10" s="1" t="s">
        <v>138</v>
      </c>
      <c r="C10" s="46">
        <v>14</v>
      </c>
      <c r="D10" s="52" t="str">
        <f>D5</f>
        <v>Производственный календарь на 2026 год для пятидневной рабочей недели</v>
      </c>
    </row>
    <row r="11" spans="1:7" ht="25.5" customHeight="1" x14ac:dyDescent="0.2">
      <c r="A11" s="1" t="s">
        <v>119</v>
      </c>
      <c r="B11" s="1" t="s">
        <v>121</v>
      </c>
      <c r="C11" s="52">
        <f>C8+C9</f>
        <v>365</v>
      </c>
      <c r="D11" s="52" t="str">
        <f>D5</f>
        <v>Производственный календарь на 2026 год для пятидневной рабочей недели</v>
      </c>
    </row>
    <row r="12" spans="1:7" ht="18" customHeight="1" x14ac:dyDescent="0.2"/>
    <row r="13" spans="1:7" ht="33" customHeight="1" x14ac:dyDescent="0.2">
      <c r="A13" s="91" t="s">
        <v>50</v>
      </c>
      <c r="B13" s="91"/>
      <c r="C13" s="33" t="s">
        <v>61</v>
      </c>
    </row>
    <row r="14" spans="1:7" ht="25.5" customHeight="1" x14ac:dyDescent="0.2">
      <c r="A14" s="6" t="s">
        <v>128</v>
      </c>
      <c r="B14" s="1" t="s">
        <v>44</v>
      </c>
      <c r="C14" s="5">
        <v>1</v>
      </c>
    </row>
    <row r="15" spans="1:7" ht="14.25" customHeight="1" x14ac:dyDescent="0.2">
      <c r="A15" s="6" t="s">
        <v>129</v>
      </c>
      <c r="B15" s="1" t="s">
        <v>44</v>
      </c>
      <c r="C15" s="5">
        <v>1.5</v>
      </c>
    </row>
    <row r="16" spans="1:7" ht="85.5" x14ac:dyDescent="0.2">
      <c r="A16" s="6" t="s">
        <v>130</v>
      </c>
      <c r="B16" s="1" t="s">
        <v>44</v>
      </c>
      <c r="C16" s="5" t="s">
        <v>71</v>
      </c>
    </row>
    <row r="17" spans="1:4" ht="27.75" customHeight="1" x14ac:dyDescent="0.2">
      <c r="A17" s="6" t="s">
        <v>112</v>
      </c>
      <c r="B17" s="6"/>
      <c r="C17" s="5"/>
      <c r="D17" s="3"/>
    </row>
    <row r="18" spans="1:4" ht="27.75" customHeight="1" x14ac:dyDescent="0.2">
      <c r="A18" s="92" t="s">
        <v>51</v>
      </c>
      <c r="B18" s="93"/>
      <c r="C18" s="91" t="s">
        <v>61</v>
      </c>
      <c r="D18" s="91"/>
    </row>
    <row r="19" spans="1:4" ht="27.75" customHeight="1" x14ac:dyDescent="0.2">
      <c r="A19" s="94"/>
      <c r="B19" s="95"/>
      <c r="C19" s="33" t="s">
        <v>69</v>
      </c>
      <c r="D19" s="33" t="s">
        <v>70</v>
      </c>
    </row>
    <row r="20" spans="1:4" ht="27.75" customHeight="1" x14ac:dyDescent="0.2">
      <c r="A20" s="1" t="s">
        <v>64</v>
      </c>
      <c r="B20" s="1" t="s">
        <v>45</v>
      </c>
      <c r="C20" s="5">
        <v>0.05</v>
      </c>
      <c r="D20" s="5">
        <v>0</v>
      </c>
    </row>
    <row r="21" spans="1:4" ht="27.75" customHeight="1" x14ac:dyDescent="0.2">
      <c r="A21" s="1" t="s">
        <v>65</v>
      </c>
      <c r="B21" s="1" t="s">
        <v>46</v>
      </c>
      <c r="C21" s="5">
        <v>0.2</v>
      </c>
      <c r="D21" s="5">
        <v>0</v>
      </c>
    </row>
    <row r="22" spans="1:4" ht="42.75" x14ac:dyDescent="0.2">
      <c r="A22" s="1" t="s">
        <v>66</v>
      </c>
      <c r="B22" s="1" t="s">
        <v>47</v>
      </c>
      <c r="C22" s="5">
        <v>0.3</v>
      </c>
      <c r="D22" s="5">
        <v>0</v>
      </c>
    </row>
    <row r="23" spans="1:4" ht="156.75" x14ac:dyDescent="0.2">
      <c r="A23" s="1" t="s">
        <v>67</v>
      </c>
      <c r="B23" s="1" t="s">
        <v>48</v>
      </c>
      <c r="C23" s="5">
        <v>0.1</v>
      </c>
      <c r="D23" s="5">
        <v>0</v>
      </c>
    </row>
    <row r="24" spans="1:4" ht="71.25" x14ac:dyDescent="0.2">
      <c r="A24" s="1" t="s">
        <v>68</v>
      </c>
      <c r="B24" s="1" t="s">
        <v>49</v>
      </c>
      <c r="C24" s="5">
        <v>0.05</v>
      </c>
      <c r="D24" s="5">
        <v>0</v>
      </c>
    </row>
  </sheetData>
  <sheetProtection selectLockedCells="1"/>
  <mergeCells count="7">
    <mergeCell ref="C18:D18"/>
    <mergeCell ref="A18:B19"/>
    <mergeCell ref="E1:F1"/>
    <mergeCell ref="A1:B3"/>
    <mergeCell ref="C1:C3"/>
    <mergeCell ref="D1:D3"/>
    <mergeCell ref="A13:B13"/>
  </mergeCells>
  <pageMargins left="0.7" right="0.7" top="0.75" bottom="0.75" header="0.3" footer="0.3"/>
  <pageSetup paperSize="9" scale="5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4</vt:i4>
      </vt:variant>
    </vt:vector>
  </HeadingPairs>
  <TitlesOfParts>
    <vt:vector size="8" baseType="lpstr">
      <vt:lpstr>Расчет НМЦК</vt:lpstr>
      <vt:lpstr>Расчет прямых затрат</vt:lpstr>
      <vt:lpstr>Расчет доп. работ и услуг</vt:lpstr>
      <vt:lpstr>ВТ</vt:lpstr>
      <vt:lpstr>ВТ!Область_печати</vt:lpstr>
      <vt:lpstr>'Расчет доп. работ и услуг'!Область_печати</vt:lpstr>
      <vt:lpstr>'Расчет НМЦК'!Область_печати</vt:lpstr>
      <vt:lpstr>'Расчет прямых затрат'!Область_печати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Логинов Д.А.</dc:creator>
  <cp:lastModifiedBy>Матыцина А.В.</cp:lastModifiedBy>
  <cp:lastPrinted>2024-10-03T11:58:47Z</cp:lastPrinted>
  <dcterms:created xsi:type="dcterms:W3CDTF">2016-09-14T10:28:54Z</dcterms:created>
  <dcterms:modified xsi:type="dcterms:W3CDTF">2026-02-02T08:45:12Z</dcterms:modified>
</cp:coreProperties>
</file>