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workbookPr codeName="ЭтаКнига" defaultThemeVersion="124226"/>
  <mc:AlternateContent xmlns:mc="http://schemas.openxmlformats.org/markup-compatibility/2006">
    <mc:Choice Requires="x15">
      <x15ac:absPath xmlns:x15ac="http://schemas.microsoft.com/office/spreadsheetml/2010/11/ac" url="D:\Закупки\Контракты\Текущие\Канцтовары\"/>
    </mc:Choice>
  </mc:AlternateContent>
  <xr:revisionPtr revIDLastSave="0" documentId="13_ncr:1_{6818E1B6-F892-41C9-8C80-62566C23D633}" xr6:coauthVersionLast="37" xr6:coauthVersionMax="37" xr10:uidLastSave="{00000000-0000-0000-0000-000000000000}"/>
  <workbookProtection lockStructure="1"/>
  <bookViews>
    <workbookView xWindow="0" yWindow="0" windowWidth="28800" windowHeight="12225" tabRatio="411" activeTab="2" xr2:uid="{00000000-000D-0000-FFFF-FFFF00000000}"/>
  </bookViews>
  <sheets>
    <sheet name="Прил.2" sheetId="1" r:id="rId1"/>
    <sheet name="Прил. 2.1" sheetId="84" r:id="rId2"/>
    <sheet name="Прил.2.2" sheetId="85" r:id="rId3"/>
    <sheet name="Прил.2.3" sheetId="87" r:id="rId4"/>
    <sheet name="ИД" sheetId="88" state="hidden" r:id="rId5"/>
  </sheets>
  <externalReferences>
    <externalReference r:id="rId6"/>
  </externalReferences>
  <definedNames>
    <definedName name="Десятки">'[1]служебный раздел'!$D$2:$D$10</definedName>
    <definedName name="Единицы">'[1]служебный раздел'!$B$2:$B$22</definedName>
    <definedName name="ЕдиницыТ">'[1]служебный раздел'!$C$2:$C$22</definedName>
    <definedName name="_xlnm.Print_Area" localSheetId="1">'Прил. 2.1'!$A$1:$K$40</definedName>
    <definedName name="_xlnm.Print_Area" localSheetId="0">Прил.2!$A$1:$F$10</definedName>
    <definedName name="_xlnm.Print_Area" localSheetId="2">Прил.2.2!$A$1:$I$37</definedName>
    <definedName name="_xlnm.Print_Area" localSheetId="3">Прил.2.3!$A$1:$J$16</definedName>
    <definedName name="Сотни">'[1]служебный раздел'!$E$2:$E$11</definedName>
  </definedNames>
  <calcPr calcId="179021"/>
</workbook>
</file>

<file path=xl/calcChain.xml><?xml version="1.0" encoding="utf-8"?>
<calcChain xmlns="http://schemas.openxmlformats.org/spreadsheetml/2006/main">
  <c r="K31" i="84" l="1"/>
  <c r="K32" i="84"/>
  <c r="K33" i="84"/>
  <c r="K34" i="84"/>
  <c r="J31" i="84"/>
  <c r="J32" i="84"/>
  <c r="J33" i="84"/>
  <c r="J34" i="84"/>
  <c r="I31" i="84"/>
  <c r="I32" i="84"/>
  <c r="I33" i="84"/>
  <c r="I34" i="84"/>
  <c r="E31" i="84"/>
  <c r="E32" i="84"/>
  <c r="E33" i="84"/>
  <c r="E34" i="84"/>
  <c r="H35" i="85"/>
  <c r="H36" i="85"/>
  <c r="H34" i="85"/>
  <c r="I35" i="85"/>
  <c r="I36" i="85"/>
  <c r="I34" i="85"/>
  <c r="I33" i="85"/>
  <c r="H33" i="85" s="1"/>
  <c r="F36" i="85" l="1"/>
  <c r="F35" i="85"/>
  <c r="F34" i="85"/>
  <c r="F33" i="85"/>
  <c r="D36" i="85"/>
  <c r="D35" i="85"/>
  <c r="D34" i="85"/>
  <c r="D33" i="85"/>
  <c r="B36" i="85"/>
  <c r="B35" i="85"/>
  <c r="B34" i="85"/>
  <c r="B33" i="85"/>
  <c r="I32" i="85" l="1"/>
  <c r="H32" i="85" s="1"/>
  <c r="I30" i="84" s="1"/>
  <c r="I37" i="85"/>
  <c r="H37" i="85" s="1"/>
  <c r="I35" i="84" s="1"/>
  <c r="B32" i="85"/>
  <c r="D32" i="85" s="1"/>
  <c r="B37" i="85"/>
  <c r="D37" i="85" s="1"/>
  <c r="F37" i="85" l="1"/>
  <c r="F32" i="85"/>
  <c r="E35" i="84"/>
  <c r="J35" i="84" s="1"/>
  <c r="K35" i="84" s="1"/>
  <c r="E30" i="84"/>
  <c r="J30" i="84" s="1"/>
  <c r="K30" i="84" s="1"/>
  <c r="K6" i="84"/>
  <c r="D6" i="84"/>
  <c r="A4" i="84"/>
  <c r="I36" i="84"/>
  <c r="A10" i="1"/>
  <c r="A9" i="1" l="1"/>
  <c r="D9" i="1"/>
  <c r="A8" i="1"/>
  <c r="A7" i="1"/>
  <c r="C7" i="87" l="1"/>
  <c r="H7" i="84" l="1"/>
  <c r="G7" i="84" s="1"/>
  <c r="E7" i="84"/>
  <c r="F7" i="84" s="1"/>
  <c r="B6" i="87"/>
  <c r="H11" i="87"/>
  <c r="H10" i="87"/>
  <c r="H9" i="87"/>
  <c r="I9" i="87" l="1"/>
  <c r="B11" i="85"/>
  <c r="F11" i="85" s="1"/>
  <c r="B13" i="85"/>
  <c r="F13" i="85" s="1"/>
  <c r="B14" i="85"/>
  <c r="D14" i="85" s="1"/>
  <c r="B15" i="85"/>
  <c r="F15" i="85" s="1"/>
  <c r="B16" i="85"/>
  <c r="F16" i="85" s="1"/>
  <c r="B17" i="85"/>
  <c r="F17" i="85" s="1"/>
  <c r="B18" i="85"/>
  <c r="D18" i="85" s="1"/>
  <c r="B19" i="85"/>
  <c r="D19" i="85" s="1"/>
  <c r="B20" i="85"/>
  <c r="F20" i="85" s="1"/>
  <c r="B21" i="85"/>
  <c r="F21" i="85" s="1"/>
  <c r="B22" i="85"/>
  <c r="F22" i="85" s="1"/>
  <c r="B23" i="85"/>
  <c r="D23" i="85" s="1"/>
  <c r="B24" i="85"/>
  <c r="F24" i="85" s="1"/>
  <c r="B25" i="85"/>
  <c r="F25" i="85" s="1"/>
  <c r="B26" i="85"/>
  <c r="F26" i="85" s="1"/>
  <c r="B27" i="85"/>
  <c r="F27" i="85" s="1"/>
  <c r="B28" i="85"/>
  <c r="D28" i="85" s="1"/>
  <c r="B29" i="85"/>
  <c r="F29" i="85" s="1"/>
  <c r="B30" i="85"/>
  <c r="F30" i="85" s="1"/>
  <c r="B31" i="85"/>
  <c r="F31" i="85" s="1"/>
  <c r="B12" i="85"/>
  <c r="F12" i="85" s="1"/>
  <c r="I31" i="85"/>
  <c r="H31" i="85" s="1"/>
  <c r="I29" i="84" s="1"/>
  <c r="I30" i="85"/>
  <c r="H30" i="85" s="1"/>
  <c r="I28" i="84" s="1"/>
  <c r="I29" i="85"/>
  <c r="H29" i="85" s="1"/>
  <c r="I27" i="84" s="1"/>
  <c r="I28" i="85"/>
  <c r="H28" i="85" s="1"/>
  <c r="I26" i="84" s="1"/>
  <c r="I27" i="85"/>
  <c r="H27" i="85" s="1"/>
  <c r="I25" i="84" s="1"/>
  <c r="I26" i="85"/>
  <c r="H26" i="85" s="1"/>
  <c r="I24" i="84" s="1"/>
  <c r="I25" i="85"/>
  <c r="H25" i="85" s="1"/>
  <c r="I23" i="84" s="1"/>
  <c r="I24" i="85"/>
  <c r="H24" i="85" s="1"/>
  <c r="I22" i="84" s="1"/>
  <c r="I23" i="85"/>
  <c r="H23" i="85" s="1"/>
  <c r="I21" i="84" s="1"/>
  <c r="I22" i="85"/>
  <c r="H22" i="85" s="1"/>
  <c r="I20" i="84" s="1"/>
  <c r="I21" i="85"/>
  <c r="H21" i="85" s="1"/>
  <c r="I19" i="84" s="1"/>
  <c r="E26" i="84" l="1"/>
  <c r="J26" i="84" s="1"/>
  <c r="K26" i="84" s="1"/>
  <c r="E22" i="84"/>
  <c r="D15" i="85"/>
  <c r="E29" i="84"/>
  <c r="J29" i="84" s="1"/>
  <c r="K29" i="84" s="1"/>
  <c r="E25" i="84"/>
  <c r="J25" i="84" s="1"/>
  <c r="K25" i="84" s="1"/>
  <c r="E21" i="84"/>
  <c r="J21" i="84" s="1"/>
  <c r="K21" i="84" s="1"/>
  <c r="E28" i="84"/>
  <c r="J28" i="84" s="1"/>
  <c r="K28" i="84" s="1"/>
  <c r="E24" i="84"/>
  <c r="J24" i="84" s="1"/>
  <c r="K24" i="84" s="1"/>
  <c r="E20" i="84"/>
  <c r="E27" i="84"/>
  <c r="J27" i="84" s="1"/>
  <c r="K27" i="84" s="1"/>
  <c r="E23" i="84"/>
  <c r="J23" i="84" s="1"/>
  <c r="K23" i="84" s="1"/>
  <c r="E19" i="84"/>
  <c r="J19" i="84" s="1"/>
  <c r="K19" i="84" s="1"/>
  <c r="D27" i="85"/>
  <c r="F23" i="85"/>
  <c r="F19" i="85"/>
  <c r="J9" i="87"/>
  <c r="D16" i="85"/>
  <c r="D31" i="85"/>
  <c r="F18" i="85"/>
  <c r="F28" i="85"/>
  <c r="D22" i="85"/>
  <c r="D30" i="85"/>
  <c r="F14" i="85"/>
  <c r="D12" i="85"/>
  <c r="D20" i="85"/>
  <c r="D24" i="85"/>
  <c r="D13" i="85"/>
  <c r="D17" i="85"/>
  <c r="D21" i="85"/>
  <c r="D25" i="85"/>
  <c r="D29" i="85"/>
  <c r="D26" i="85"/>
  <c r="D11" i="85"/>
  <c r="J22" i="84"/>
  <c r="K22" i="84" s="1"/>
  <c r="J20" i="84" l="1"/>
  <c r="K20" i="84" s="1"/>
  <c r="I20" i="85" l="1"/>
  <c r="I19" i="85"/>
  <c r="I18" i="85"/>
  <c r="I17" i="85"/>
  <c r="I16" i="85"/>
  <c r="I15" i="85"/>
  <c r="I14" i="85"/>
  <c r="I13" i="85"/>
  <c r="I12" i="85"/>
  <c r="I11" i="85"/>
  <c r="H17" i="85" l="1"/>
  <c r="I15" i="84" s="1"/>
  <c r="E15" i="84"/>
  <c r="J15" i="84" s="1"/>
  <c r="K15" i="84" s="1"/>
  <c r="H14" i="85"/>
  <c r="I12" i="84" s="1"/>
  <c r="E12" i="84"/>
  <c r="J12" i="84" s="1"/>
  <c r="K12" i="84" s="1"/>
  <c r="H18" i="85"/>
  <c r="I16" i="84" s="1"/>
  <c r="E16" i="84"/>
  <c r="J16" i="84" s="1"/>
  <c r="K16" i="84" s="1"/>
  <c r="H19" i="85"/>
  <c r="I17" i="84" s="1"/>
  <c r="E17" i="84"/>
  <c r="J17" i="84" s="1"/>
  <c r="K17" i="84" s="1"/>
  <c r="H13" i="85"/>
  <c r="I11" i="84" s="1"/>
  <c r="E11" i="84"/>
  <c r="J11" i="84" s="1"/>
  <c r="K11" i="84" s="1"/>
  <c r="H15" i="85"/>
  <c r="I13" i="84" s="1"/>
  <c r="E13" i="84"/>
  <c r="J13" i="84" s="1"/>
  <c r="K13" i="84" s="1"/>
  <c r="H12" i="85"/>
  <c r="I10" i="84" s="1"/>
  <c r="E10" i="84"/>
  <c r="J10" i="84" s="1"/>
  <c r="K10" i="84" s="1"/>
  <c r="H16" i="85"/>
  <c r="I14" i="84" s="1"/>
  <c r="E14" i="84"/>
  <c r="J14" i="84" s="1"/>
  <c r="K14" i="84" s="1"/>
  <c r="H20" i="85"/>
  <c r="I18" i="84" s="1"/>
  <c r="E18" i="84"/>
  <c r="J18" i="84" s="1"/>
  <c r="K18" i="84" s="1"/>
  <c r="H11" i="85"/>
  <c r="I9" i="84" s="1"/>
  <c r="E9" i="84"/>
  <c r="J9" i="84" s="1"/>
  <c r="K9" i="84" s="1"/>
  <c r="K36" i="84" l="1"/>
  <c r="B8" i="1" s="1"/>
</calcChain>
</file>

<file path=xl/sharedStrings.xml><?xml version="1.0" encoding="utf-8"?>
<sst xmlns="http://schemas.openxmlformats.org/spreadsheetml/2006/main" count="113" uniqueCount="71">
  <si>
    <t>Приложение №2</t>
  </si>
  <si>
    <t>Основные характеристики объекта закупки</t>
  </si>
  <si>
    <t>к обоснованию НМЦК</t>
  </si>
  <si>
    <t>метод сопоставимых рыночных цен (анализа рынка) в соответствии с ч. 2, ч. 6 ст. 22 Федерального закона от 05.04.2013 № 44-ФЗ "О контрактной системе в сфере закупок товаров, работ, услуг для обеспечения государственных и муниципальных нужд"</t>
  </si>
  <si>
    <t xml:space="preserve">согласно приложениям № </t>
  </si>
  <si>
    <t>Приложение №</t>
  </si>
  <si>
    <t>2.1</t>
  </si>
  <si>
    <t>N п/п</t>
  </si>
  <si>
    <t>Наименование товара (работы, услуги)</t>
  </si>
  <si>
    <t>Единица измерения</t>
  </si>
  <si>
    <t>Цена за единицу товара (работы, услуги) из различных источников ценовой информации, руб.</t>
  </si>
  <si>
    <t>Средняя цена за единицу товара (работы, услуги), руб</t>
  </si>
  <si>
    <t>2.2</t>
  </si>
  <si>
    <t>№ п/п</t>
  </si>
  <si>
    <t>Информация от поставщиков (подрядчиков, исполнителей) о предлагаемых идентичных (однородных) товарах (работах, услугах)</t>
  </si>
  <si>
    <t>№1</t>
  </si>
  <si>
    <t>№2</t>
  </si>
  <si>
    <t>№3</t>
  </si>
  <si>
    <t>наименование товара (работы, услуги)</t>
  </si>
  <si>
    <t>цена за единицу, руб.</t>
  </si>
  <si>
    <t>2.3</t>
  </si>
  <si>
    <t>Применение поправочных коэффициентов (индексов)</t>
  </si>
  <si>
    <t>условие закупки, которое определяет применение коэффициента (индекса)</t>
  </si>
  <si>
    <t>значение коэффициента (индекса)</t>
  </si>
  <si>
    <t>обоснование применения коэффициента (индекса)</t>
  </si>
  <si>
    <t>Средняя цена за единицу товара (работы, услуги), руб.</t>
  </si>
  <si>
    <t>Коэффициент вариации, %</t>
  </si>
  <si>
    <t>Определение ценовой информации, полученной из общедоступных источников</t>
  </si>
  <si>
    <t>Предмет муниципального контракта (контракта)</t>
  </si>
  <si>
    <t>шт.</t>
  </si>
  <si>
    <t>Согласно приложению (приложениям) к извещению (документации)</t>
  </si>
  <si>
    <t>цена за единицу товара (работы, услуги), руб.</t>
  </si>
  <si>
    <t>Цена за единицу товара (работы, услуги) с учетом применения коэффициента (индекса), руб.</t>
  </si>
  <si>
    <t>2.1, 2.2, 2.3</t>
  </si>
  <si>
    <t>Определение ценовой информации, полученной из реестра контрактов, опубликованных в ЕИС</t>
  </si>
  <si>
    <t>Определение ценовой информации, полученной от поставщиков (подрядчиков, исполнителей)</t>
  </si>
  <si>
    <t>Определение ценовой информации, полученной на основании запроса в ЕИС</t>
  </si>
  <si>
    <t>начальной (максимальной) цены контракта (НМЦК)</t>
  </si>
  <si>
    <t>ОБОСНОВАНИЕ</t>
  </si>
  <si>
    <t>начальной цены единицы товара (работы, услуги), начальной суммы цен единиц товара (работы, услуги) (НЦЕ, НСЦЕ)</t>
  </si>
  <si>
    <t>Поставка канцелярских товаров для нужд учреждения</t>
  </si>
  <si>
    <t>Журнал регистрации входящих документов, 48 л., картон, блок офсет, А4 (198х278 мм), STAFF</t>
  </si>
  <si>
    <t>Ручка шариковая масляная с грипом BRAUBERG "Sigma Plus", СИНЯЯ, печать, узел 0,7 мм, линия письма 0,35 мм</t>
  </si>
  <si>
    <t>Папки-файлы перфорированные А4 BRAUBERG "STANDARD", КОМПЛЕКТ 100 шт., гладкие, 40 мкм</t>
  </si>
  <si>
    <t>Ручка гелевая с грипом BRAUBERG "Number One", ЧЕРНАЯ, узел 0,5 мм, линия письма 0,35 мм</t>
  </si>
  <si>
    <t>Скобы для степлера №10, 1000 штук, ОФИСМАГ, до 20 листов</t>
  </si>
  <si>
    <t>Папка для бумаг с завязками картонная ОФИСМАГ, гарантированная плотность 220 г/м2, до 200 листов</t>
  </si>
  <si>
    <t>Закладки клейкие BRAUBERG НЕОНОВЫЕ бумажные, 50х14 мм, 5 цветов х 50 листов, европодвес</t>
  </si>
  <si>
    <t>Закладки клейкие BRAUBERG НЕОНОВЫЕ, пластиковые, 45х8 мм, 8 цветов х 20 листов, в пластиковой книжке</t>
  </si>
  <si>
    <t>Ножницы ОФИСМАГ "Standard" 190 мм, классической формы, черные</t>
  </si>
  <si>
    <t>Ластик ЮНЛАНДИЯ (KOH-I-NOOR EXCLUSIVE) 300/60, 31х21х8 мм, белый, 0300060052KD</t>
  </si>
  <si>
    <t>Ручка шариковая масляная автоматическая BRAUBERG "Delta", СИНЯЯ, soft-touch, 0,7 мм, линия 0,5 мм</t>
  </si>
  <si>
    <t>Клей-карандаш STAFF "EVERYDAY", 8 г</t>
  </si>
  <si>
    <t>Скрепки большие 50 мм, STAFF, оцинкованные, 50 шт., в картонной коробке, РОССИЯ</t>
  </si>
  <si>
    <t>Клей ПВА BRAUBERG (бумага, картон, дерево), 65 г</t>
  </si>
  <si>
    <t>Ручка гелевая с грипом STAFF "EVERYDAY", КРАСНАЯ, корпус прозрачный, узел 0,5 мм, линия письма 0,35 мм</t>
  </si>
  <si>
    <t>Набор текстовыделителей BRAUBERG 4 шт., АССОРТИ, "ORIGINAL", линия 1-5 мм</t>
  </si>
  <si>
    <t>Скрепки BRAUBERG, 28 мм, цветные, 100 шт., в картонной коробке, Россия</t>
  </si>
  <si>
    <t>Блок для записей ОФИСМАГ непроклеенный, куб 9х9х9 см, белый, белизна 95-98%</t>
  </si>
  <si>
    <t>Папка-конверт на молнии МАЛОГО ФОРМАТА (255х130 мм), молния ассорти, 0,15 мм, BRAUBERG "Smart"</t>
  </si>
  <si>
    <t>Скоросшиватель картонный BRAUBERG, плотный картон, белый, до 200 листов</t>
  </si>
  <si>
    <t>Папка-регистратор ОФИСМАГ с арочным механизмом, покрытие из ПВХ, 50 мм, черная</t>
  </si>
  <si>
    <t>Журнал регистрации исходящих документов, 48 л., картон, офсет, А4 (198х278 мм), STAFF</t>
  </si>
  <si>
    <t>Маркер перманентный (нестираемый) BRAUBERG "CLASSICLine", ЧЕРНЫЙ, корпус тонкий, наконечник 1 мм</t>
  </si>
  <si>
    <t>Папка-регистратор BRAUBERG, мраморное покрытие, А4 +, содержание, 70 мм, черный корешок</t>
  </si>
  <si>
    <t>Закладки клейкие POST-IT, бумажные, 22,2 мм, 3 цвета х 100 шт., 671-3</t>
  </si>
  <si>
    <t>Карандаш чернографитный BEIFA (Бэйфа), 1 шт., "A Plus", НВ, с резинкой, корпус желтый</t>
  </si>
  <si>
    <t>Клейкая лента упаковочная, 48 мм х 100 м, прозрачная, толщина 45 микрон</t>
  </si>
  <si>
    <t>вх. от 08.09.2021 №93</t>
  </si>
  <si>
    <t>вх. от 08.09.2021 №94</t>
  </si>
  <si>
    <t>вх. от 08.09.2021 №95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</si>
</sst>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Calibri"/>
      <family val="2"/>
      <scheme val="minor"/>
    </font>
    <font>
      <sz val="12"/>
      <color theme="1"/>
      <name val="Segoe UI Light"/>
      <family val="2"/>
      <charset val="204"/>
    </font>
    <font>
      <b/>
      <sz val="12"/>
      <color theme="1"/>
      <name val="Segoe UI Light"/>
      <family val="2"/>
      <charset val="204"/>
    </font>
    <font>
      <sz val="12"/>
      <name val="Segoe UI Light"/>
      <family val="2"/>
      <charset val="204"/>
    </font>
    <font>
      <sz val="11"/>
      <color theme="1"/>
      <name val="Segoe UI Light"/>
      <family val="2"/>
      <charset val="204"/>
    </font>
    <font>
      <b/>
      <sz val="12"/>
      <name val="Segoe UI Light"/>
      <family val="2"/>
      <charset val="204"/>
    </font>
    <font>
      <sz val="10"/>
      <color indexed="8"/>
      <name val="Arial"/>
    </font>
    <font>
      <sz val="12"/>
      <color indexed="8"/>
      <name val="Segoe UI Light"/>
      <family val="2"/>
      <charset val="204"/>
    </font>
    <font>
      <b/>
      <sz val="11"/>
      <color theme="1"/>
      <name val="Segoe UI Light"/>
      <family val="2"/>
      <charset val="204"/>
    </font>
    <font>
      <sz val="11"/>
      <name val="Segoe UI Light"/>
      <family val="2"/>
      <charset val="204"/>
    </font>
  </fonts>
  <fills count="6">
    <fill>
      <patternFill patternType="none"/>
    </fill>
    <fill>
      <patternFill patternType="gray125"/>
    </fill>
    <fill>
      <patternFill patternType="solid">
        <fgColor theme="0" tint="-4.9989318521683403E-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s>
  <cellStyleXfs count="2">
    <xf numFmtId="0" fontId="0" fillId="0" borderId="0"/>
    <xf numFmtId="0" fontId="6" fillId="0" borderId="0" applyFill="0" applyProtection="0"/>
  </cellStyleXfs>
  <cellXfs count="95">
    <xf numFmtId="0" fontId="0" fillId="0" borderId="0" xfId="0"/>
    <xf numFmtId="0" fontId="1" fillId="0" borderId="0" xfId="0" applyFont="1" applyAlignment="1" applyProtection="1">
      <alignment horizontal="center" vertical="top"/>
    </xf>
    <xf numFmtId="0" fontId="1" fillId="0" borderId="0" xfId="0" applyFont="1" applyAlignment="1" applyProtection="1">
      <alignment horizontal="right" vertical="top"/>
    </xf>
    <xf numFmtId="0" fontId="4" fillId="0" borderId="0" xfId="0" applyFont="1" applyAlignment="1" applyProtection="1">
      <alignment horizontal="center" vertical="top"/>
    </xf>
    <xf numFmtId="0" fontId="1" fillId="0" borderId="0" xfId="0" applyFont="1" applyFill="1" applyBorder="1" applyAlignment="1" applyProtection="1">
      <alignment horizontal="center" vertical="top"/>
    </xf>
    <xf numFmtId="0" fontId="1" fillId="0" borderId="0" xfId="0" applyFont="1" applyAlignment="1" applyProtection="1">
      <alignment horizontal="center" vertical="top" wrapText="1"/>
    </xf>
    <xf numFmtId="0" fontId="2" fillId="0" borderId="0" xfId="0" applyFont="1" applyAlignment="1" applyProtection="1">
      <alignment horizontal="center" vertical="top" wrapText="1"/>
    </xf>
    <xf numFmtId="4" fontId="2" fillId="0" borderId="0" xfId="0" applyNumberFormat="1" applyFont="1" applyAlignment="1" applyProtection="1">
      <alignment horizontal="center" vertical="top" wrapText="1"/>
    </xf>
    <xf numFmtId="0" fontId="4" fillId="0" borderId="0" xfId="0" applyFont="1" applyAlignment="1" applyProtection="1">
      <alignment horizontal="center" vertical="top" wrapText="1"/>
    </xf>
    <xf numFmtId="0" fontId="1" fillId="2" borderId="1" xfId="0" applyFont="1" applyFill="1" applyBorder="1" applyAlignment="1" applyProtection="1">
      <alignment horizontal="center" vertical="top" wrapText="1"/>
    </xf>
    <xf numFmtId="0" fontId="1" fillId="0" borderId="6" xfId="0" applyFont="1" applyBorder="1" applyAlignment="1" applyProtection="1">
      <alignment horizontal="center" vertical="top" wrapText="1"/>
    </xf>
    <xf numFmtId="164" fontId="1" fillId="0" borderId="6" xfId="0" applyNumberFormat="1" applyFont="1" applyBorder="1" applyAlignment="1" applyProtection="1">
      <alignment horizontal="center" vertical="top" wrapText="1"/>
    </xf>
    <xf numFmtId="4" fontId="1" fillId="0" borderId="6" xfId="0" applyNumberFormat="1" applyFont="1" applyBorder="1" applyAlignment="1" applyProtection="1">
      <alignment horizontal="center" vertical="top" wrapText="1"/>
    </xf>
    <xf numFmtId="0" fontId="1" fillId="0" borderId="1" xfId="0" applyFont="1" applyBorder="1" applyAlignment="1" applyProtection="1">
      <alignment horizontal="center" vertical="top" wrapText="1"/>
    </xf>
    <xf numFmtId="0" fontId="1" fillId="2" borderId="6" xfId="0" applyFont="1" applyFill="1" applyBorder="1" applyAlignment="1" applyProtection="1">
      <alignment horizontal="center" vertical="top" wrapText="1"/>
    </xf>
    <xf numFmtId="4" fontId="1" fillId="0" borderId="1" xfId="0" applyNumberFormat="1" applyFont="1" applyBorder="1" applyAlignment="1" applyProtection="1">
      <alignment horizontal="center" vertical="top" wrapText="1"/>
    </xf>
    <xf numFmtId="4" fontId="1" fillId="0" borderId="1" xfId="0" applyNumberFormat="1" applyFont="1" applyFill="1" applyBorder="1" applyAlignment="1" applyProtection="1">
      <alignment horizontal="center" vertical="top" wrapText="1"/>
    </xf>
    <xf numFmtId="49" fontId="1" fillId="0" borderId="0" xfId="0" applyNumberFormat="1" applyFont="1" applyAlignment="1" applyProtection="1">
      <alignment horizontal="left" vertical="top" wrapText="1"/>
    </xf>
    <xf numFmtId="49" fontId="1" fillId="3" borderId="7" xfId="0" applyNumberFormat="1" applyFont="1" applyFill="1" applyBorder="1" applyAlignment="1" applyProtection="1">
      <alignment horizontal="center" vertical="top"/>
      <protection locked="0"/>
    </xf>
    <xf numFmtId="0" fontId="0" fillId="0" borderId="0" xfId="0" applyAlignment="1" applyProtection="1">
      <alignment vertical="top" wrapText="1"/>
    </xf>
    <xf numFmtId="0" fontId="0" fillId="0" borderId="0" xfId="0" applyAlignment="1" applyProtection="1">
      <alignment vertical="top"/>
    </xf>
    <xf numFmtId="0" fontId="1" fillId="2" borderId="1" xfId="0" applyFont="1" applyFill="1" applyBorder="1" applyAlignment="1" applyProtection="1">
      <alignment horizontal="center" vertical="top" wrapText="1"/>
    </xf>
    <xf numFmtId="164" fontId="1" fillId="0" borderId="1" xfId="0" applyNumberFormat="1" applyFont="1" applyBorder="1" applyAlignment="1" applyProtection="1">
      <alignment horizontal="center" vertical="top" wrapText="1"/>
    </xf>
    <xf numFmtId="0" fontId="1" fillId="5" borderId="1" xfId="0" applyFont="1" applyFill="1" applyBorder="1" applyAlignment="1" applyProtection="1">
      <alignment horizontal="center" vertical="top" wrapText="1"/>
    </xf>
    <xf numFmtId="0" fontId="1" fillId="0" borderId="1" xfId="0" applyNumberFormat="1" applyFont="1" applyFill="1" applyBorder="1" applyAlignment="1" applyProtection="1">
      <alignment horizontal="center" vertical="top" wrapText="1"/>
    </xf>
    <xf numFmtId="4" fontId="1" fillId="5" borderId="1" xfId="0" applyNumberFormat="1" applyFont="1" applyFill="1" applyBorder="1" applyAlignment="1" applyProtection="1">
      <alignment horizontal="center" vertical="top" wrapText="1"/>
      <protection locked="0"/>
    </xf>
    <xf numFmtId="0" fontId="1" fillId="5" borderId="1" xfId="0" applyNumberFormat="1" applyFont="1" applyFill="1" applyBorder="1" applyAlignment="1" applyProtection="1">
      <alignment horizontal="center" vertical="top" wrapText="1"/>
      <protection locked="0"/>
    </xf>
    <xf numFmtId="49" fontId="1" fillId="5" borderId="1" xfId="0" applyNumberFormat="1" applyFont="1" applyFill="1" applyBorder="1" applyAlignment="1" applyProtection="1">
      <alignment horizontal="left" vertical="top" wrapText="1"/>
    </xf>
    <xf numFmtId="0" fontId="1" fillId="5" borderId="1" xfId="0" applyFont="1" applyFill="1" applyBorder="1" applyAlignment="1" applyProtection="1">
      <alignment horizontal="left" vertical="top" wrapText="1"/>
    </xf>
    <xf numFmtId="0" fontId="1" fillId="5" borderId="8" xfId="0" applyFont="1" applyFill="1" applyBorder="1" applyAlignment="1" applyProtection="1">
      <alignment horizontal="left" vertical="top" wrapText="1"/>
    </xf>
    <xf numFmtId="49" fontId="1" fillId="5" borderId="8" xfId="0" applyNumberFormat="1" applyFont="1" applyFill="1" applyBorder="1" applyAlignment="1" applyProtection="1">
      <alignment horizontal="left" vertical="top" wrapText="1"/>
    </xf>
    <xf numFmtId="49" fontId="1" fillId="5" borderId="9" xfId="0" applyNumberFormat="1" applyFont="1" applyFill="1" applyBorder="1" applyAlignment="1" applyProtection="1">
      <alignment horizontal="left" vertical="top" wrapText="1"/>
      <protection locked="0"/>
    </xf>
    <xf numFmtId="0" fontId="4" fillId="2" borderId="1" xfId="0" applyFont="1" applyFill="1" applyBorder="1" applyAlignment="1" applyProtection="1">
      <alignment horizontal="center" vertical="top" wrapText="1"/>
    </xf>
    <xf numFmtId="0" fontId="4" fillId="5" borderId="6" xfId="0" applyFont="1" applyFill="1" applyBorder="1" applyAlignment="1" applyProtection="1">
      <alignment horizontal="center" vertical="top" wrapText="1"/>
    </xf>
    <xf numFmtId="0" fontId="4" fillId="5" borderId="6" xfId="0" applyFont="1" applyFill="1" applyBorder="1" applyAlignment="1" applyProtection="1">
      <alignment horizontal="center" vertical="top" wrapText="1"/>
      <protection locked="0"/>
    </xf>
    <xf numFmtId="4" fontId="4" fillId="0" borderId="6" xfId="0" applyNumberFormat="1" applyFont="1" applyFill="1" applyBorder="1" applyAlignment="1" applyProtection="1">
      <alignment horizontal="center" vertical="top" wrapText="1"/>
    </xf>
    <xf numFmtId="0" fontId="4" fillId="0" borderId="6" xfId="0" applyNumberFormat="1" applyFont="1" applyFill="1" applyBorder="1" applyAlignment="1" applyProtection="1">
      <alignment horizontal="center" vertical="top" wrapText="1"/>
    </xf>
    <xf numFmtId="164" fontId="4" fillId="0" borderId="6" xfId="0" applyNumberFormat="1" applyFont="1" applyBorder="1" applyAlignment="1" applyProtection="1">
      <alignment horizontal="center" vertical="top" wrapText="1"/>
    </xf>
    <xf numFmtId="4" fontId="4" fillId="0" borderId="6" xfId="0" applyNumberFormat="1" applyFont="1" applyBorder="1" applyAlignment="1" applyProtection="1">
      <alignment horizontal="center" vertical="top" wrapText="1"/>
    </xf>
    <xf numFmtId="0" fontId="4" fillId="5" borderId="1" xfId="0" applyFont="1" applyFill="1" applyBorder="1" applyAlignment="1" applyProtection="1">
      <alignment horizontal="center" vertical="top" wrapText="1"/>
    </xf>
    <xf numFmtId="4" fontId="4" fillId="0" borderId="1" xfId="0" applyNumberFormat="1" applyFont="1" applyFill="1" applyBorder="1" applyAlignment="1" applyProtection="1">
      <alignment horizontal="center" vertical="top" wrapText="1"/>
    </xf>
    <xf numFmtId="4" fontId="4" fillId="0" borderId="6" xfId="0" applyNumberFormat="1" applyFont="1" applyBorder="1" applyAlignment="1" applyProtection="1">
      <alignment horizontal="center" vertical="top"/>
    </xf>
    <xf numFmtId="0" fontId="7" fillId="0" borderId="14" xfId="1" applyFont="1" applyFill="1" applyBorder="1" applyAlignment="1" applyProtection="1">
      <alignment horizontal="center" vertical="center" wrapText="1"/>
    </xf>
    <xf numFmtId="0" fontId="4" fillId="0" borderId="14" xfId="0" applyFont="1" applyFill="1" applyBorder="1" applyAlignment="1" applyProtection="1">
      <alignment horizontal="center" vertical="center" wrapText="1"/>
    </xf>
    <xf numFmtId="0" fontId="0" fillId="0" borderId="14" xfId="0" applyFill="1" applyBorder="1" applyAlignment="1" applyProtection="1">
      <alignment horizontal="left" vertical="center" wrapText="1" indent="1"/>
    </xf>
    <xf numFmtId="0" fontId="0" fillId="0" borderId="14" xfId="0" applyFill="1" applyBorder="1" applyAlignment="1" applyProtection="1">
      <alignment horizontal="center" vertical="center" wrapText="1"/>
    </xf>
    <xf numFmtId="0" fontId="1" fillId="0" borderId="6" xfId="0" applyNumberFormat="1" applyFont="1" applyFill="1" applyBorder="1" applyAlignment="1" applyProtection="1">
      <alignment horizontal="center" vertical="top" wrapText="1"/>
    </xf>
    <xf numFmtId="0" fontId="1" fillId="5" borderId="9" xfId="0" applyFont="1" applyFill="1" applyBorder="1" applyAlignment="1" applyProtection="1">
      <alignment horizontal="left" vertical="top" wrapText="1"/>
    </xf>
    <xf numFmtId="0" fontId="1" fillId="5" borderId="10" xfId="0" applyFont="1" applyFill="1" applyBorder="1" applyAlignment="1" applyProtection="1">
      <alignment horizontal="left" vertical="top" wrapText="1"/>
    </xf>
    <xf numFmtId="14" fontId="1" fillId="5" borderId="6" xfId="0" applyNumberFormat="1" applyFont="1" applyFill="1" applyBorder="1" applyAlignment="1" applyProtection="1">
      <alignment horizontal="left" vertical="top" wrapText="1"/>
      <protection locked="0"/>
    </xf>
    <xf numFmtId="4" fontId="1" fillId="5" borderId="3" xfId="0" applyNumberFormat="1" applyFont="1" applyFill="1" applyBorder="1" applyAlignment="1" applyProtection="1">
      <alignment horizontal="left" vertical="top" wrapText="1"/>
    </xf>
    <xf numFmtId="4" fontId="1" fillId="5" borderId="4" xfId="0" applyNumberFormat="1" applyFont="1" applyFill="1" applyBorder="1" applyAlignment="1" applyProtection="1">
      <alignment horizontal="left" vertical="top" wrapText="1"/>
    </xf>
    <xf numFmtId="4" fontId="1" fillId="5" borderId="5" xfId="0" applyNumberFormat="1" applyFont="1" applyFill="1" applyBorder="1" applyAlignment="1" applyProtection="1">
      <alignment horizontal="left" vertical="top" wrapText="1"/>
    </xf>
    <xf numFmtId="49" fontId="1" fillId="0" borderId="0" xfId="0" applyNumberFormat="1" applyFont="1" applyAlignment="1" applyProtection="1">
      <alignment horizontal="right" vertical="top" wrapText="1"/>
    </xf>
    <xf numFmtId="49" fontId="2" fillId="0" borderId="0" xfId="0" applyNumberFormat="1" applyFont="1" applyFill="1" applyAlignment="1" applyProtection="1">
      <alignment horizontal="center" vertical="top" wrapText="1"/>
    </xf>
    <xf numFmtId="0" fontId="3" fillId="5" borderId="1" xfId="0" applyNumberFormat="1" applyFont="1" applyFill="1" applyBorder="1" applyAlignment="1" applyProtection="1">
      <alignment horizontal="left" vertical="top" wrapText="1"/>
      <protection locked="0"/>
    </xf>
    <xf numFmtId="49" fontId="3" fillId="5" borderId="1" xfId="0" applyNumberFormat="1" applyFont="1" applyFill="1" applyBorder="1" applyAlignment="1" applyProtection="1">
      <alignment horizontal="left" vertical="top" wrapText="1"/>
      <protection locked="0"/>
    </xf>
    <xf numFmtId="0" fontId="3" fillId="5" borderId="1" xfId="0" applyNumberFormat="1" applyFont="1" applyFill="1" applyBorder="1" applyAlignment="1" applyProtection="1">
      <alignment horizontal="left" vertical="top" wrapText="1"/>
    </xf>
    <xf numFmtId="49" fontId="3" fillId="5" borderId="1" xfId="0" applyNumberFormat="1" applyFont="1" applyFill="1" applyBorder="1" applyAlignment="1" applyProtection="1">
      <alignment horizontal="left" vertical="top" wrapText="1"/>
    </xf>
    <xf numFmtId="49" fontId="1" fillId="5" borderId="2" xfId="0" applyNumberFormat="1" applyFont="1" applyFill="1" applyBorder="1" applyAlignment="1" applyProtection="1">
      <alignment horizontal="left" vertical="top" wrapText="1"/>
    </xf>
    <xf numFmtId="0" fontId="5" fillId="0" borderId="7" xfId="0" applyFont="1" applyFill="1" applyBorder="1" applyAlignment="1" applyProtection="1">
      <alignment horizontal="center" vertical="top" wrapText="1"/>
    </xf>
    <xf numFmtId="0" fontId="8" fillId="2" borderId="11" xfId="0" applyFont="1" applyFill="1" applyBorder="1" applyAlignment="1" applyProtection="1">
      <alignment horizontal="center" vertical="top" wrapText="1"/>
    </xf>
    <xf numFmtId="0" fontId="8" fillId="2" borderId="12" xfId="0" applyFont="1" applyFill="1" applyBorder="1" applyAlignment="1" applyProtection="1">
      <alignment horizontal="center" vertical="top" wrapText="1"/>
    </xf>
    <xf numFmtId="0" fontId="4" fillId="2" borderId="2" xfId="0" applyFont="1" applyFill="1" applyBorder="1" applyAlignment="1" applyProtection="1">
      <alignment horizontal="center" vertical="top" wrapText="1"/>
    </xf>
    <xf numFmtId="0" fontId="4" fillId="2" borderId="6" xfId="0" applyFont="1" applyFill="1" applyBorder="1" applyAlignment="1" applyProtection="1">
      <alignment horizontal="center" vertical="top" wrapText="1"/>
    </xf>
    <xf numFmtId="0" fontId="1" fillId="0" borderId="0" xfId="0" applyFont="1" applyFill="1" applyBorder="1" applyAlignment="1" applyProtection="1">
      <alignment horizontal="right" vertical="top"/>
    </xf>
    <xf numFmtId="0" fontId="2" fillId="0" borderId="0" xfId="0" applyFont="1" applyFill="1" applyBorder="1" applyAlignment="1" applyProtection="1">
      <alignment horizontal="center" vertical="top" wrapText="1"/>
    </xf>
    <xf numFmtId="0" fontId="4" fillId="2" borderId="1" xfId="0" applyFont="1" applyFill="1" applyBorder="1" applyAlignment="1" applyProtection="1">
      <alignment horizontal="center" vertical="top" wrapText="1"/>
    </xf>
    <xf numFmtId="0" fontId="1" fillId="0" borderId="0" xfId="0" applyFont="1" applyAlignment="1" applyProtection="1">
      <alignment horizontal="right" vertical="top"/>
    </xf>
    <xf numFmtId="0" fontId="1" fillId="3" borderId="11" xfId="0" applyFont="1" applyFill="1" applyBorder="1" applyAlignment="1" applyProtection="1">
      <alignment horizontal="center" vertical="top" wrapText="1"/>
      <protection locked="0"/>
    </xf>
    <xf numFmtId="0" fontId="1" fillId="3" borderId="12" xfId="0" applyFont="1" applyFill="1" applyBorder="1" applyAlignment="1" applyProtection="1">
      <alignment horizontal="center" vertical="top" wrapText="1"/>
      <protection locked="0"/>
    </xf>
    <xf numFmtId="0" fontId="2" fillId="4" borderId="0" xfId="0" applyFont="1" applyFill="1" applyAlignment="1" applyProtection="1">
      <alignment horizontal="center" vertical="top" wrapText="1"/>
      <protection locked="0"/>
    </xf>
    <xf numFmtId="0" fontId="2" fillId="4" borderId="0" xfId="0" applyFont="1" applyFill="1" applyAlignment="1" applyProtection="1">
      <alignment horizontal="center" vertical="top"/>
      <protection locked="0"/>
    </xf>
    <xf numFmtId="0" fontId="1" fillId="2" borderId="1" xfId="0" applyFont="1" applyFill="1" applyBorder="1" applyAlignment="1" applyProtection="1">
      <alignment horizontal="center" vertical="top" wrapText="1"/>
    </xf>
    <xf numFmtId="0" fontId="1" fillId="2" borderId="8" xfId="0" applyFont="1" applyFill="1" applyBorder="1" applyAlignment="1" applyProtection="1">
      <alignment horizontal="center" vertical="top" wrapText="1"/>
    </xf>
    <xf numFmtId="0" fontId="1" fillId="2" borderId="2" xfId="0" applyFont="1" applyFill="1" applyBorder="1" applyAlignment="1" applyProtection="1">
      <alignment horizontal="center" vertical="top" wrapText="1"/>
    </xf>
    <xf numFmtId="0" fontId="1" fillId="2" borderId="3" xfId="0" applyFont="1" applyFill="1" applyBorder="1" applyAlignment="1" applyProtection="1">
      <alignment horizontal="center" vertical="top" wrapText="1"/>
    </xf>
    <xf numFmtId="0" fontId="1" fillId="2" borderId="5" xfId="0" applyFont="1" applyFill="1" applyBorder="1" applyAlignment="1" applyProtection="1">
      <alignment horizontal="center" vertical="top" wrapText="1"/>
    </xf>
    <xf numFmtId="0" fontId="1" fillId="2" borderId="13" xfId="0" applyFont="1" applyFill="1" applyBorder="1" applyAlignment="1" applyProtection="1">
      <alignment horizontal="center" vertical="top" wrapText="1"/>
    </xf>
    <xf numFmtId="0" fontId="1" fillId="2" borderId="6" xfId="0" applyFont="1" applyFill="1" applyBorder="1" applyAlignment="1" applyProtection="1">
      <alignment horizontal="center" vertical="top" wrapText="1"/>
    </xf>
    <xf numFmtId="4" fontId="1" fillId="0" borderId="1" xfId="0" applyNumberFormat="1" applyFont="1" applyFill="1" applyBorder="1" applyAlignment="1" applyProtection="1">
      <alignment horizontal="center" vertical="center" wrapText="1"/>
    </xf>
    <xf numFmtId="164" fontId="1" fillId="0" borderId="1" xfId="0" applyNumberFormat="1" applyFont="1" applyFill="1" applyBorder="1" applyAlignment="1" applyProtection="1">
      <alignment horizontal="center" vertical="center" wrapText="1"/>
    </xf>
    <xf numFmtId="0" fontId="1" fillId="0" borderId="2" xfId="0" applyNumberFormat="1" applyFont="1" applyFill="1" applyBorder="1" applyAlignment="1" applyProtection="1">
      <alignment horizontal="center" vertical="top" wrapText="1"/>
    </xf>
    <xf numFmtId="0" fontId="1" fillId="0" borderId="13" xfId="0" applyNumberFormat="1" applyFont="1" applyFill="1" applyBorder="1" applyAlignment="1" applyProtection="1">
      <alignment horizontal="center" vertical="top" wrapText="1"/>
    </xf>
    <xf numFmtId="0" fontId="1" fillId="0" borderId="6" xfId="0" applyNumberFormat="1" applyFont="1" applyFill="1" applyBorder="1" applyAlignment="1" applyProtection="1">
      <alignment horizontal="center" vertical="top" wrapText="1"/>
    </xf>
    <xf numFmtId="0" fontId="1" fillId="0" borderId="2" xfId="0" applyFont="1" applyFill="1" applyBorder="1" applyAlignment="1" applyProtection="1">
      <alignment horizontal="center" vertical="top" wrapText="1"/>
    </xf>
    <xf numFmtId="0" fontId="1" fillId="0" borderId="13" xfId="0" applyFont="1" applyFill="1" applyBorder="1" applyAlignment="1" applyProtection="1">
      <alignment horizontal="center" vertical="top" wrapText="1"/>
    </xf>
    <xf numFmtId="0" fontId="1" fillId="0" borderId="6" xfId="0" applyFont="1" applyFill="1" applyBorder="1" applyAlignment="1" applyProtection="1">
      <alignment horizontal="center" vertical="top" wrapText="1"/>
    </xf>
    <xf numFmtId="0" fontId="1" fillId="2" borderId="9" xfId="0" applyFont="1" applyFill="1" applyBorder="1" applyAlignment="1" applyProtection="1">
      <alignment horizontal="center" vertical="top" wrapText="1"/>
    </xf>
    <xf numFmtId="0" fontId="1" fillId="2" borderId="10" xfId="0" applyFont="1" applyFill="1" applyBorder="1" applyAlignment="1" applyProtection="1">
      <alignment horizontal="center" vertical="top" wrapText="1"/>
    </xf>
    <xf numFmtId="2" fontId="4" fillId="0" borderId="14" xfId="0" applyNumberFormat="1" applyFont="1" applyFill="1" applyBorder="1" applyAlignment="1" applyProtection="1">
      <alignment horizontal="center" vertical="center" wrapText="1"/>
    </xf>
    <xf numFmtId="2" fontId="4" fillId="5" borderId="14" xfId="0" applyNumberFormat="1" applyFont="1" applyFill="1" applyBorder="1" applyAlignment="1" applyProtection="1">
      <alignment horizontal="center" vertical="center" wrapText="1"/>
    </xf>
    <xf numFmtId="2" fontId="9" fillId="0" borderId="14" xfId="0" applyNumberFormat="1" applyFont="1" applyFill="1" applyBorder="1" applyAlignment="1" applyProtection="1">
      <alignment horizontal="center" vertical="center" wrapText="1"/>
    </xf>
    <xf numFmtId="164" fontId="1" fillId="5" borderId="1" xfId="0" applyNumberFormat="1" applyFont="1" applyFill="1" applyBorder="1" applyAlignment="1" applyProtection="1">
      <alignment horizontal="center" vertical="top" wrapText="1"/>
    </xf>
    <xf numFmtId="2" fontId="9" fillId="5" borderId="14" xfId="0" applyNumberFormat="1" applyFont="1" applyFill="1" applyBorder="1" applyAlignment="1" applyProtection="1">
      <alignment horizontal="center" vertical="center" wrapText="1"/>
    </xf>
  </cellXfs>
  <cellStyles count="2">
    <cellStyle name="Обычный" xfId="0" builtinId="0"/>
    <cellStyle name="Обычный 2" xfId="1" xr:uid="{7B0CDEF2-2CD6-4120-9783-C4E75E67F8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47;&#1072;&#1082;&#1091;&#1087;&#1082;&#1080;/&#1050;&#1086;&#1085;&#1090;&#1088;&#1072;&#1082;&#1090;&#1099;/&#1058;&#1077;&#1082;&#1091;&#1097;&#1080;&#1077;/&#1042;&#1086;&#1088;&#1086;&#1085;&#1077;&#1078;&#1089;&#1082;&#1080;&#1077;%20&#1089;&#1072;&#1084;&#1086;&#1094;&#1074;&#1077;&#1090;&#1080;&#1082;&#1080;/&#1053;&#1052;&#1062;&#1050;_&#1072;&#1074;&#1090;&#108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Обоснование НМЦК"/>
      <sheetName val="Приложение №2.1_свод"/>
      <sheetName val="Приложение №2.2_запрос ППИ"/>
      <sheetName val="Запрос в ЕИС"/>
      <sheetName val="Приложение №2.3_ЕРК"/>
      <sheetName val="Приложение №2.4_ОИИ"/>
      <sheetName val="служебный раздел"/>
      <sheetName val="Инструкция по заполнению"/>
    </sheetNames>
    <sheetDataSet>
      <sheetData sheetId="0">
        <row r="8">
          <cell r="B8">
            <v>6233.0599999999995</v>
          </cell>
        </row>
      </sheetData>
      <sheetData sheetId="1"/>
      <sheetData sheetId="2">
        <row r="19">
          <cell r="A19">
            <v>1</v>
          </cell>
        </row>
      </sheetData>
      <sheetData sheetId="3">
        <row r="19">
          <cell r="A19">
            <v>1</v>
          </cell>
        </row>
      </sheetData>
      <sheetData sheetId="4">
        <row r="16">
          <cell r="A16">
            <v>1</v>
          </cell>
        </row>
      </sheetData>
      <sheetData sheetId="5">
        <row r="16">
          <cell r="A16">
            <v>1</v>
          </cell>
        </row>
      </sheetData>
      <sheetData sheetId="6">
        <row r="1">
          <cell r="I1">
            <v>6233.0599999999995</v>
          </cell>
        </row>
        <row r="2">
          <cell r="B2"/>
          <cell r="C2"/>
          <cell r="D2" t="str">
            <v>десять</v>
          </cell>
          <cell r="E2"/>
        </row>
        <row r="3">
          <cell r="B3" t="str">
            <v>один</v>
          </cell>
          <cell r="C3" t="str">
            <v>одна</v>
          </cell>
          <cell r="D3" t="str">
            <v>двадцать</v>
          </cell>
          <cell r="E3" t="str">
            <v>сто</v>
          </cell>
        </row>
        <row r="4">
          <cell r="B4" t="str">
            <v>два</v>
          </cell>
          <cell r="C4" t="str">
            <v>две</v>
          </cell>
          <cell r="D4" t="str">
            <v>тридцать</v>
          </cell>
          <cell r="E4" t="str">
            <v>двести</v>
          </cell>
        </row>
        <row r="5">
          <cell r="B5" t="str">
            <v>три</v>
          </cell>
          <cell r="C5" t="str">
            <v>три</v>
          </cell>
          <cell r="D5" t="str">
            <v>сорок</v>
          </cell>
          <cell r="E5" t="str">
            <v>триста</v>
          </cell>
        </row>
        <row r="6">
          <cell r="B6" t="str">
            <v>четыре</v>
          </cell>
          <cell r="C6" t="str">
            <v>четыре</v>
          </cell>
          <cell r="D6" t="str">
            <v>пятьдесят</v>
          </cell>
          <cell r="E6" t="str">
            <v>четыреста</v>
          </cell>
        </row>
        <row r="7">
          <cell r="B7" t="str">
            <v>пять</v>
          </cell>
          <cell r="C7" t="str">
            <v>пять</v>
          </cell>
          <cell r="D7" t="str">
            <v>шестьдесят</v>
          </cell>
          <cell r="E7" t="str">
            <v>пятьсот</v>
          </cell>
        </row>
        <row r="8">
          <cell r="B8" t="str">
            <v>шесть</v>
          </cell>
          <cell r="C8" t="str">
            <v>шесть</v>
          </cell>
          <cell r="D8" t="str">
            <v>семьдесят</v>
          </cell>
          <cell r="E8" t="str">
            <v>шестьсот</v>
          </cell>
        </row>
        <row r="9">
          <cell r="B9" t="str">
            <v>семь</v>
          </cell>
          <cell r="C9" t="str">
            <v>семь</v>
          </cell>
          <cell r="D9" t="str">
            <v>восемьдесят</v>
          </cell>
          <cell r="E9" t="str">
            <v>семьсот</v>
          </cell>
        </row>
        <row r="10">
          <cell r="B10" t="str">
            <v>восемь</v>
          </cell>
          <cell r="C10" t="str">
            <v>восемь</v>
          </cell>
          <cell r="D10" t="str">
            <v>девяносто</v>
          </cell>
          <cell r="E10" t="str">
            <v>восемьсот</v>
          </cell>
        </row>
        <row r="11">
          <cell r="B11" t="str">
            <v>девять</v>
          </cell>
          <cell r="C11" t="str">
            <v>девять</v>
          </cell>
          <cell r="E11" t="str">
            <v>девятьсот</v>
          </cell>
        </row>
        <row r="12">
          <cell r="B12" t="str">
            <v>десять</v>
          </cell>
          <cell r="C12" t="str">
            <v>десять</v>
          </cell>
        </row>
        <row r="13">
          <cell r="B13" t="str">
            <v>одиннадцать</v>
          </cell>
          <cell r="C13" t="str">
            <v>одиннадцать</v>
          </cell>
        </row>
        <row r="14">
          <cell r="B14" t="str">
            <v>двенадцать</v>
          </cell>
          <cell r="C14" t="str">
            <v>двенадцать</v>
          </cell>
        </row>
        <row r="15">
          <cell r="B15" t="str">
            <v>тринадцать</v>
          </cell>
          <cell r="C15" t="str">
            <v>тринадцать</v>
          </cell>
        </row>
        <row r="16">
          <cell r="B16" t="str">
            <v>четырнадцать</v>
          </cell>
          <cell r="C16" t="str">
            <v>четырнадцать</v>
          </cell>
        </row>
        <row r="17">
          <cell r="B17" t="str">
            <v>пятнадцать</v>
          </cell>
          <cell r="C17" t="str">
            <v>пятнадцать</v>
          </cell>
        </row>
        <row r="18">
          <cell r="B18" t="str">
            <v>шестнадцать</v>
          </cell>
          <cell r="C18" t="str">
            <v>шестнадцать</v>
          </cell>
        </row>
        <row r="19">
          <cell r="B19" t="str">
            <v>семнадцать</v>
          </cell>
          <cell r="C19" t="str">
            <v>семнадцать</v>
          </cell>
        </row>
        <row r="20">
          <cell r="B20" t="str">
            <v>восемнадцать</v>
          </cell>
          <cell r="C20" t="str">
            <v>восемнадцать</v>
          </cell>
        </row>
        <row r="21">
          <cell r="B21" t="str">
            <v>девятнадцать</v>
          </cell>
          <cell r="C21" t="str">
            <v>девятнадцать</v>
          </cell>
        </row>
        <row r="22">
          <cell r="B22" t="str">
            <v>двадцать</v>
          </cell>
          <cell r="C22" t="str">
            <v>двадцать</v>
          </cell>
        </row>
      </sheetData>
      <sheetData sheetId="7"/>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2">
    <tabColor rgb="FF92D050"/>
    <pageSetUpPr fitToPage="1"/>
  </sheetPr>
  <dimension ref="A1:F14"/>
  <sheetViews>
    <sheetView view="pageBreakPreview" zoomScale="85" zoomScaleNormal="85" zoomScaleSheetLayoutView="85" workbookViewId="0">
      <selection activeCell="B13" sqref="B13"/>
    </sheetView>
  </sheetViews>
  <sheetFormatPr defaultRowHeight="17.25" x14ac:dyDescent="0.25"/>
  <cols>
    <col min="1" max="1" width="48" style="17" customWidth="1"/>
    <col min="2" max="2" width="28.5703125" style="17" customWidth="1"/>
    <col min="3" max="3" width="25.85546875" style="17" customWidth="1"/>
    <col min="4" max="4" width="11.42578125" style="17" customWidth="1"/>
    <col min="5" max="5" width="15.42578125" style="17" customWidth="1"/>
    <col min="6" max="6" width="25.42578125" style="17" customWidth="1"/>
    <col min="7" max="16384" width="9.140625" style="17"/>
  </cols>
  <sheetData>
    <row r="1" spans="1:6" ht="17.25" customHeight="1" x14ac:dyDescent="0.25">
      <c r="E1" s="53" t="s">
        <v>0</v>
      </c>
      <c r="F1" s="53"/>
    </row>
    <row r="3" spans="1:6" x14ac:dyDescent="0.25">
      <c r="A3" s="54" t="s">
        <v>38</v>
      </c>
      <c r="B3" s="54"/>
      <c r="C3" s="54"/>
      <c r="D3" s="54"/>
      <c r="E3" s="54"/>
      <c r="F3" s="54"/>
    </row>
    <row r="4" spans="1:6" ht="17.25" customHeight="1" x14ac:dyDescent="0.25">
      <c r="A4" s="60" t="s">
        <v>37</v>
      </c>
      <c r="B4" s="60"/>
      <c r="C4" s="60"/>
      <c r="D4" s="60"/>
      <c r="E4" s="60"/>
      <c r="F4" s="60"/>
    </row>
    <row r="5" spans="1:6" ht="40.5" customHeight="1" x14ac:dyDescent="0.25">
      <c r="A5" s="27" t="s">
        <v>28</v>
      </c>
      <c r="B5" s="55" t="s">
        <v>40</v>
      </c>
      <c r="C5" s="56"/>
      <c r="D5" s="56"/>
      <c r="E5" s="56"/>
      <c r="F5" s="56"/>
    </row>
    <row r="6" spans="1:6" ht="30.75" customHeight="1" x14ac:dyDescent="0.25">
      <c r="A6" s="27" t="s">
        <v>1</v>
      </c>
      <c r="B6" s="57" t="s">
        <v>30</v>
      </c>
      <c r="C6" s="58"/>
      <c r="D6" s="58"/>
      <c r="E6" s="58"/>
      <c r="F6" s="58"/>
    </row>
    <row r="7" spans="1:6" ht="57" customHeight="1" x14ac:dyDescent="0.25">
      <c r="A7" s="28" t="str">
        <f>IF(A4="начальной (максимальной) цены контракта (НМЦК)","Используемый метод определения НМЦК с обоснованием","Используемый метод определения НЦЕ, НСЦЕ с обоснованием")</f>
        <v>Используемый метод определения НМЦК с обоснованием</v>
      </c>
      <c r="B7" s="59" t="s">
        <v>3</v>
      </c>
      <c r="C7" s="59"/>
      <c r="D7" s="59"/>
      <c r="E7" s="59"/>
      <c r="F7" s="59"/>
    </row>
    <row r="8" spans="1:6" ht="23.25" customHeight="1" x14ac:dyDescent="0.25">
      <c r="A8" s="28" t="str">
        <f>IF(A4="начальной (максимальной) цены контракта (НМЦК)","НМЦК, руб.","Максимальное значение цены контракта, руб.")</f>
        <v>НМЦК, руб.</v>
      </c>
      <c r="B8" s="50">
        <f>'Прил. 2.1'!K36</f>
        <v>20695.09</v>
      </c>
      <c r="C8" s="51"/>
      <c r="D8" s="51"/>
      <c r="E8" s="51"/>
      <c r="F8" s="52"/>
    </row>
    <row r="9" spans="1:6" ht="21" customHeight="1" x14ac:dyDescent="0.25">
      <c r="A9" s="29" t="str">
        <f>IF(A4="начальной (максимальной) цены контракта (НМЦК)","Расчет НМЦК","Расчет НЦЕ, НСЦЕ")</f>
        <v>Расчет НМЦК</v>
      </c>
      <c r="B9" s="30" t="s">
        <v>4</v>
      </c>
      <c r="C9" s="31" t="s">
        <v>33</v>
      </c>
      <c r="D9" s="47" t="str">
        <f>IF(A4="начальной (максимальной) цены контракта (НМЦК)","к обоснованию НМЦК","к обоснованию НЦЕ, НСЦЕ")</f>
        <v>к обоснованию НМЦК</v>
      </c>
      <c r="E9" s="47"/>
      <c r="F9" s="48"/>
    </row>
    <row r="10" spans="1:6" ht="21" customHeight="1" x14ac:dyDescent="0.25">
      <c r="A10" s="28" t="str">
        <f>IF(A4="начальной (максимальной) цены контракта (НМЦК)","Дата подготовки обоснования НМЦК","Дата подготовки обоснования НЦЕ, НСЦЕ")</f>
        <v>Дата подготовки обоснования НМЦК</v>
      </c>
      <c r="B10" s="49">
        <v>44448</v>
      </c>
      <c r="C10" s="49"/>
      <c r="D10" s="49"/>
      <c r="E10" s="49"/>
      <c r="F10" s="49"/>
    </row>
    <row r="13" spans="1:6" ht="18" customHeight="1" x14ac:dyDescent="0.25"/>
    <row r="14" spans="1:6" ht="18" customHeight="1" x14ac:dyDescent="0.25"/>
  </sheetData>
  <sheetProtection formatColumns="0" formatRows="0" selectLockedCells="1"/>
  <mergeCells count="9">
    <mergeCell ref="D9:F9"/>
    <mergeCell ref="B10:F10"/>
    <mergeCell ref="B8:F8"/>
    <mergeCell ref="E1:F1"/>
    <mergeCell ref="A3:F3"/>
    <mergeCell ref="B5:F5"/>
    <mergeCell ref="B6:F6"/>
    <mergeCell ref="B7:F7"/>
    <mergeCell ref="A4:F4"/>
  </mergeCells>
  <dataValidations xWindow="1131" yWindow="336" count="6">
    <dataValidation type="date" operator="greaterThanOrEqual" showInputMessage="1" showErrorMessage="1" errorTitle="ВНИМАНИЕ!" error="Введите дату в формате ДД.ММ.ГГГГ" promptTitle="ВНИМАНИЕ!" prompt="В ячейке необходимо указать дату, месяц, год подготовки обоснования." sqref="B10:F10" xr:uid="{00000000-0002-0000-0000-000000000000}">
      <formula1>42370</formula1>
    </dataValidation>
    <dataValidation type="decimal" allowBlank="1" showInputMessage="1" showErrorMessage="1" errorTitle="ВНИМАНИЕ!" error="Укажите числовое значение больше 0." promptTitle="ВНИМАНИЕ!" prompt="Данная ячейка не заполняется." sqref="B8:F8" xr:uid="{00000000-0002-0000-0000-000001000000}">
      <formula1>0</formula1>
      <formula2>10000000000</formula2>
    </dataValidation>
    <dataValidation allowBlank="1" showInputMessage="1" showErrorMessage="1" promptTitle="ВНИМАНИЕ!" prompt="Данная ячейки не заполняется." sqref="A5:A10" xr:uid="{00000000-0002-0000-0000-000002000000}"/>
    <dataValidation allowBlank="1" showInputMessage="1" showErrorMessage="1" promptTitle="ВНИМАНИЕ!" prompt="Данная ячейка не заполняется." sqref="B6:F7 B9 D9" xr:uid="{00000000-0002-0000-0000-000003000000}"/>
    <dataValidation allowBlank="1" showInputMessage="1" showErrorMessage="1" promptTitle="ВНИМАНИЕ!" prompt="В ячейке необходимо указать предмет муниципального контракта (контракта)." sqref="B5:F5" xr:uid="{00000000-0002-0000-0000-000004000000}"/>
    <dataValidation allowBlank="1" showInputMessage="1" showErrorMessage="1" promptTitle="ВНИМАНИЕ!" prompt="В ячейке необходимо указать номера приложений к обоснованию." sqref="C9" xr:uid="{00000000-0002-0000-0000-000005000000}"/>
  </dataValidations>
  <pageMargins left="0.39370078740157483" right="0.39370078740157483" top="0.78740157480314965" bottom="0.39370078740157483" header="0.19685039370078741" footer="0.19685039370078741"/>
  <pageSetup paperSize="9" scale="89" orientation="landscape" r:id="rId1"/>
  <headerFooter>
    <oddHeader>&amp;L&amp;"Segoe UI Light,обычный"&amp;8Обоснование НМЦК v.12.02.21</oddHeader>
    <oddFooter>&amp;C&amp;"Segoe UI Light,обычный"&amp;8Страница  &amp;P из &amp;N</oddFooter>
  </headerFooter>
  <extLst>
    <ext xmlns:x14="http://schemas.microsoft.com/office/spreadsheetml/2009/9/main" uri="{CCE6A557-97BC-4b89-ADB6-D9C93CAAB3DF}">
      <x14:dataValidations xmlns:xm="http://schemas.microsoft.com/office/excel/2006/main" xWindow="1131" yWindow="336" count="1">
        <x14:dataValidation type="list" allowBlank="1" showInputMessage="1" showErrorMessage="1" promptTitle="ВНИМАНИЕ!" prompt="В ячейке можно выбрать значение только из справочника." xr:uid="{00000000-0002-0000-0000-000006000000}">
          <x14:formula1>
            <xm:f>ИД!$A$7:$A$8</xm:f>
          </x14:formula1>
          <xm:sqref>A4:F4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Лист3">
    <tabColor rgb="FF92D050"/>
    <pageSetUpPr fitToPage="1"/>
  </sheetPr>
  <dimension ref="A1:K36"/>
  <sheetViews>
    <sheetView view="pageBreakPreview" topLeftCell="A4" zoomScale="85" zoomScaleNormal="85" zoomScaleSheetLayoutView="85" workbookViewId="0">
      <selection activeCell="K35" sqref="K35"/>
    </sheetView>
  </sheetViews>
  <sheetFormatPr defaultRowHeight="17.25" x14ac:dyDescent="0.25"/>
  <cols>
    <col min="1" max="1" width="6" style="1" bestFit="1" customWidth="1"/>
    <col min="2" max="2" width="39.140625" style="1" customWidth="1"/>
    <col min="3" max="3" width="14.140625" style="1" bestFit="1" customWidth="1"/>
    <col min="4" max="4" width="19" style="1" customWidth="1"/>
    <col min="5" max="8" width="18.28515625" style="1" customWidth="1"/>
    <col min="9" max="9" width="18.5703125" style="1" customWidth="1"/>
    <col min="10" max="11" width="18.7109375" style="1" customWidth="1"/>
    <col min="12" max="16384" width="9.140625" style="3"/>
  </cols>
  <sheetData>
    <row r="1" spans="1:11" x14ac:dyDescent="0.25">
      <c r="J1" s="2" t="s">
        <v>5</v>
      </c>
      <c r="K1" s="18" t="s">
        <v>6</v>
      </c>
    </row>
    <row r="2" spans="1:11" x14ac:dyDescent="0.25">
      <c r="J2" s="65" t="s">
        <v>2</v>
      </c>
      <c r="K2" s="65"/>
    </row>
    <row r="3" spans="1:11" ht="15.75" customHeight="1" x14ac:dyDescent="0.25">
      <c r="J3" s="4"/>
    </row>
    <row r="4" spans="1:11" ht="20.25" customHeight="1" x14ac:dyDescent="0.25">
      <c r="A4" s="66" t="str">
        <f>IF(Прил.2!A4="начальной (максимальной) цены контракта (НМЦК)","Определение начальной (максимальной) цены контракта методом сопоставимых рыночных цен (анализа рынка)","Определение начальной цены единицы (начальной суммы цен единиц) товара (работы, услуги) методом сопоставимых рыночных цен (анализа рынка)")</f>
        <v>Определение начальной (максимальной) цены контракта методом сопоставимых рыночных цен (анализа рынка)</v>
      </c>
      <c r="B4" s="66"/>
      <c r="C4" s="66"/>
      <c r="D4" s="66"/>
      <c r="E4" s="66"/>
      <c r="F4" s="66"/>
      <c r="G4" s="66"/>
      <c r="H4" s="66"/>
      <c r="I4" s="66"/>
      <c r="J4" s="66"/>
      <c r="K4" s="66"/>
    </row>
    <row r="5" spans="1:11" s="8" customFormat="1" ht="12" customHeight="1" x14ac:dyDescent="0.25">
      <c r="A5" s="5"/>
      <c r="B5" s="6"/>
      <c r="C5" s="7"/>
      <c r="D5" s="5"/>
      <c r="E5" s="5"/>
      <c r="F5" s="5"/>
      <c r="G5" s="5"/>
      <c r="H5" s="5"/>
      <c r="I5" s="5"/>
      <c r="J5" s="5"/>
      <c r="K5" s="5"/>
    </row>
    <row r="6" spans="1:11" s="8" customFormat="1" ht="38.25" customHeight="1" x14ac:dyDescent="0.25">
      <c r="A6" s="67" t="s">
        <v>7</v>
      </c>
      <c r="B6" s="67" t="s">
        <v>8</v>
      </c>
      <c r="C6" s="67" t="s">
        <v>9</v>
      </c>
      <c r="D6" s="67" t="str">
        <f>IF(Прил.2!A4="начальной (максимальной) цены контракта (НМЦК)","Количество (объем) товара (работы, услуги)","Количество (объем) товара (работы, услуги) невозможно определить")</f>
        <v>Количество (объем) товара (работы, услуги)</v>
      </c>
      <c r="E6" s="67" t="s">
        <v>10</v>
      </c>
      <c r="F6" s="67"/>
      <c r="G6" s="67"/>
      <c r="H6" s="67"/>
      <c r="I6" s="63" t="s">
        <v>26</v>
      </c>
      <c r="J6" s="67" t="s">
        <v>11</v>
      </c>
      <c r="K6" s="67" t="str">
        <f>IF(Прил.2!A4="начальной (максимальной) цены контракта (НМЦК)","Стоимость товара (работы, услуги), руб.","Начальная цена единицы товара (работы, услуги), руб.")</f>
        <v>Стоимость товара (работы, услуги), руб.</v>
      </c>
    </row>
    <row r="7" spans="1:11" s="8" customFormat="1" ht="72.75" customHeight="1" x14ac:dyDescent="0.25">
      <c r="A7" s="67"/>
      <c r="B7" s="67"/>
      <c r="C7" s="67"/>
      <c r="D7" s="67"/>
      <c r="E7" s="32" t="str">
        <f>IF(Прил.2.2!A4="Определение ценовой информации, полученной от поставщиков (подрядчиков, исполнителей)","запрос поставщикам (подрядчикам, исполнителям)","запрос в ЕИС")</f>
        <v>запрос поставщикам (подрядчикам, исполнителям)</v>
      </c>
      <c r="F7" s="32" t="str">
        <f>IF(E7="запрос поставщикам (подрядчикам, исполнителям)","запрос в ЕИС","запрос поставщикам (подрядчикам, исполнителям)")</f>
        <v>запрос в ЕИС</v>
      </c>
      <c r="G7" s="32" t="str">
        <f>IF(H7="общедоступные источники","реестр контрактов","общедоступные источники")</f>
        <v>реестр контрактов</v>
      </c>
      <c r="H7" s="32" t="str">
        <f>IF(Прил.2.3!A4="Определение ценовой информации, полученной из общедоступных источников","общедоступные источники","реестр контрактов")</f>
        <v>общедоступные источники</v>
      </c>
      <c r="I7" s="64"/>
      <c r="J7" s="67"/>
      <c r="K7" s="67"/>
    </row>
    <row r="8" spans="1:11" s="8" customFormat="1" ht="16.5" x14ac:dyDescent="0.25">
      <c r="A8" s="32">
        <v>1</v>
      </c>
      <c r="B8" s="32">
        <v>2</v>
      </c>
      <c r="C8" s="32">
        <v>3</v>
      </c>
      <c r="D8" s="32">
        <v>4</v>
      </c>
      <c r="E8" s="32">
        <v>5</v>
      </c>
      <c r="F8" s="32">
        <v>6</v>
      </c>
      <c r="G8" s="32">
        <v>7</v>
      </c>
      <c r="H8" s="32">
        <v>8</v>
      </c>
      <c r="I8" s="32">
        <v>9</v>
      </c>
      <c r="J8" s="32">
        <v>10</v>
      </c>
      <c r="K8" s="32">
        <v>11</v>
      </c>
    </row>
    <row r="9" spans="1:11" s="8" customFormat="1" ht="48.75" customHeight="1" x14ac:dyDescent="0.25">
      <c r="A9" s="33">
        <v>1</v>
      </c>
      <c r="B9" s="44" t="s">
        <v>41</v>
      </c>
      <c r="C9" s="34" t="s">
        <v>29</v>
      </c>
      <c r="D9" s="45">
        <v>2</v>
      </c>
      <c r="E9" s="35">
        <f>Прил.2.2!I11</f>
        <v>101.25</v>
      </c>
      <c r="F9" s="35"/>
      <c r="G9" s="35"/>
      <c r="H9" s="36"/>
      <c r="I9" s="37">
        <f>Прил.2.2!H11</f>
        <v>6.8060132821072354</v>
      </c>
      <c r="J9" s="38">
        <f>ROUND(AVERAGE(E9:H9),2)</f>
        <v>101.25</v>
      </c>
      <c r="K9" s="38">
        <f>D9*J9</f>
        <v>202.5</v>
      </c>
    </row>
    <row r="10" spans="1:11" s="8" customFormat="1" ht="54" customHeight="1" x14ac:dyDescent="0.25">
      <c r="A10" s="39">
        <v>2</v>
      </c>
      <c r="B10" s="44" t="s">
        <v>42</v>
      </c>
      <c r="C10" s="34" t="s">
        <v>29</v>
      </c>
      <c r="D10" s="45">
        <v>20</v>
      </c>
      <c r="E10" s="35">
        <f>Прил.2.2!I12</f>
        <v>42.08</v>
      </c>
      <c r="F10" s="35"/>
      <c r="G10" s="35"/>
      <c r="H10" s="36"/>
      <c r="I10" s="37">
        <f>Прил.2.2!H12</f>
        <v>12.457034608962921</v>
      </c>
      <c r="J10" s="38">
        <f t="shared" ref="J10:J17" si="0">ROUND(AVERAGE(E10:H10),2)</f>
        <v>42.08</v>
      </c>
      <c r="K10" s="38">
        <f t="shared" ref="K10:K35" si="1">D10*J10</f>
        <v>841.59999999999991</v>
      </c>
    </row>
    <row r="11" spans="1:11" s="8" customFormat="1" ht="53.25" customHeight="1" x14ac:dyDescent="0.25">
      <c r="A11" s="33">
        <v>3</v>
      </c>
      <c r="B11" s="44" t="s">
        <v>43</v>
      </c>
      <c r="C11" s="34" t="s">
        <v>29</v>
      </c>
      <c r="D11" s="45">
        <v>20</v>
      </c>
      <c r="E11" s="35">
        <f>Прил.2.2!I13</f>
        <v>289.70999999999998</v>
      </c>
      <c r="F11" s="35"/>
      <c r="G11" s="35"/>
      <c r="H11" s="36"/>
      <c r="I11" s="37">
        <f>Прил.2.2!H13</f>
        <v>12.453906489294814</v>
      </c>
      <c r="J11" s="38">
        <f t="shared" si="0"/>
        <v>289.70999999999998</v>
      </c>
      <c r="K11" s="38">
        <f t="shared" si="1"/>
        <v>5794.2</v>
      </c>
    </row>
    <row r="12" spans="1:11" s="8" customFormat="1" ht="39" customHeight="1" x14ac:dyDescent="0.25">
      <c r="A12" s="39">
        <v>4</v>
      </c>
      <c r="B12" s="44" t="s">
        <v>67</v>
      </c>
      <c r="C12" s="34" t="s">
        <v>29</v>
      </c>
      <c r="D12" s="45">
        <v>20</v>
      </c>
      <c r="E12" s="35">
        <f>Прил.2.2!I14</f>
        <v>140.58000000000001</v>
      </c>
      <c r="F12" s="35"/>
      <c r="G12" s="35"/>
      <c r="H12" s="36"/>
      <c r="I12" s="37">
        <f>Прил.2.2!H14</f>
        <v>9.5757634352362047</v>
      </c>
      <c r="J12" s="38">
        <f t="shared" si="0"/>
        <v>140.58000000000001</v>
      </c>
      <c r="K12" s="38">
        <f t="shared" si="1"/>
        <v>2811.6000000000004</v>
      </c>
    </row>
    <row r="13" spans="1:11" s="8" customFormat="1" ht="49.5" customHeight="1" x14ac:dyDescent="0.25">
      <c r="A13" s="33">
        <v>5</v>
      </c>
      <c r="B13" s="44" t="s">
        <v>44</v>
      </c>
      <c r="C13" s="34" t="s">
        <v>29</v>
      </c>
      <c r="D13" s="45">
        <v>12</v>
      </c>
      <c r="E13" s="35">
        <f>Прил.2.2!I15</f>
        <v>27.99</v>
      </c>
      <c r="F13" s="35"/>
      <c r="G13" s="35"/>
      <c r="H13" s="36"/>
      <c r="I13" s="37">
        <f>Прил.2.2!H15</f>
        <v>6.8082776822825579</v>
      </c>
      <c r="J13" s="38">
        <f t="shared" si="0"/>
        <v>27.99</v>
      </c>
      <c r="K13" s="38">
        <f t="shared" si="1"/>
        <v>335.88</v>
      </c>
    </row>
    <row r="14" spans="1:11" ht="34.5" customHeight="1" x14ac:dyDescent="0.25">
      <c r="A14" s="39">
        <v>6</v>
      </c>
      <c r="B14" s="44" t="s">
        <v>45</v>
      </c>
      <c r="C14" s="34" t="s">
        <v>29</v>
      </c>
      <c r="D14" s="45">
        <v>10</v>
      </c>
      <c r="E14" s="35">
        <f>Прил.2.2!I16</f>
        <v>23.53</v>
      </c>
      <c r="F14" s="35"/>
      <c r="G14" s="35"/>
      <c r="H14" s="36"/>
      <c r="I14" s="37">
        <f>Прил.2.2!H16</f>
        <v>21.690335814733391</v>
      </c>
      <c r="J14" s="38">
        <f t="shared" si="0"/>
        <v>23.53</v>
      </c>
      <c r="K14" s="38">
        <f t="shared" si="1"/>
        <v>235.3</v>
      </c>
    </row>
    <row r="15" spans="1:11" ht="52.5" customHeight="1" x14ac:dyDescent="0.25">
      <c r="A15" s="33">
        <v>7</v>
      </c>
      <c r="B15" s="44" t="s">
        <v>46</v>
      </c>
      <c r="C15" s="34" t="s">
        <v>29</v>
      </c>
      <c r="D15" s="45">
        <v>20</v>
      </c>
      <c r="E15" s="35">
        <f>Прил.2.2!I17</f>
        <v>14.5</v>
      </c>
      <c r="F15" s="35"/>
      <c r="G15" s="35"/>
      <c r="H15" s="36"/>
      <c r="I15" s="37">
        <f>Прил.2.2!H17</f>
        <v>8.8921001515408999</v>
      </c>
      <c r="J15" s="38">
        <f t="shared" si="0"/>
        <v>14.5</v>
      </c>
      <c r="K15" s="38">
        <f t="shared" si="1"/>
        <v>290</v>
      </c>
    </row>
    <row r="16" spans="1:11" ht="49.5" customHeight="1" x14ac:dyDescent="0.25">
      <c r="A16" s="39">
        <v>8</v>
      </c>
      <c r="B16" s="44" t="s">
        <v>47</v>
      </c>
      <c r="C16" s="34" t="s">
        <v>29</v>
      </c>
      <c r="D16" s="45">
        <v>6</v>
      </c>
      <c r="E16" s="35">
        <f>Прил.2.2!I18</f>
        <v>67.010000000000005</v>
      </c>
      <c r="F16" s="35"/>
      <c r="G16" s="35"/>
      <c r="H16" s="36"/>
      <c r="I16" s="37">
        <f>Прил.2.2!H18</f>
        <v>9.5775559228072726</v>
      </c>
      <c r="J16" s="38">
        <f t="shared" si="0"/>
        <v>67.010000000000005</v>
      </c>
      <c r="K16" s="38">
        <f t="shared" si="1"/>
        <v>402.06000000000006</v>
      </c>
    </row>
    <row r="17" spans="1:11" ht="45" customHeight="1" x14ac:dyDescent="0.25">
      <c r="A17" s="33">
        <v>9</v>
      </c>
      <c r="B17" s="44" t="s">
        <v>48</v>
      </c>
      <c r="C17" s="34" t="s">
        <v>29</v>
      </c>
      <c r="D17" s="45">
        <v>3</v>
      </c>
      <c r="E17" s="35">
        <f>Прил.2.2!I19</f>
        <v>134.63999999999999</v>
      </c>
      <c r="F17" s="35"/>
      <c r="G17" s="35"/>
      <c r="H17" s="36"/>
      <c r="I17" s="37">
        <f>Прил.2.2!H19</f>
        <v>6.8040584517020397</v>
      </c>
      <c r="J17" s="38">
        <f t="shared" si="0"/>
        <v>134.63999999999999</v>
      </c>
      <c r="K17" s="38">
        <f t="shared" si="1"/>
        <v>403.91999999999996</v>
      </c>
    </row>
    <row r="18" spans="1:11" ht="40.5" customHeight="1" x14ac:dyDescent="0.25">
      <c r="A18" s="39">
        <v>10</v>
      </c>
      <c r="B18" s="44" t="s">
        <v>49</v>
      </c>
      <c r="C18" s="34" t="s">
        <v>29</v>
      </c>
      <c r="D18" s="45">
        <v>4</v>
      </c>
      <c r="E18" s="35">
        <f>Прил.2.2!I20</f>
        <v>105.38</v>
      </c>
      <c r="F18" s="35"/>
      <c r="G18" s="35"/>
      <c r="H18" s="36"/>
      <c r="I18" s="37">
        <f>Прил.2.2!H20</f>
        <v>6.8046909411560996</v>
      </c>
      <c r="J18" s="38">
        <f t="shared" ref="J18:J35" si="2">ROUND(AVERAGE(E18:H18),2)</f>
        <v>105.38</v>
      </c>
      <c r="K18" s="38">
        <f t="shared" si="1"/>
        <v>421.52</v>
      </c>
    </row>
    <row r="19" spans="1:11" ht="44.25" customHeight="1" x14ac:dyDescent="0.25">
      <c r="A19" s="33">
        <v>11</v>
      </c>
      <c r="B19" s="44" t="s">
        <v>50</v>
      </c>
      <c r="C19" s="34" t="s">
        <v>29</v>
      </c>
      <c r="D19" s="45">
        <v>10</v>
      </c>
      <c r="E19" s="35">
        <f>Прил.2.2!I21</f>
        <v>9.19</v>
      </c>
      <c r="F19" s="35"/>
      <c r="G19" s="35"/>
      <c r="H19" s="36"/>
      <c r="I19" s="37">
        <f>Прил.2.2!H21</f>
        <v>6.8137534851525041</v>
      </c>
      <c r="J19" s="38">
        <f t="shared" si="2"/>
        <v>9.19</v>
      </c>
      <c r="K19" s="38">
        <f t="shared" si="1"/>
        <v>91.899999999999991</v>
      </c>
    </row>
    <row r="20" spans="1:11" ht="45" customHeight="1" x14ac:dyDescent="0.25">
      <c r="A20" s="39">
        <v>12</v>
      </c>
      <c r="B20" s="44" t="s">
        <v>51</v>
      </c>
      <c r="C20" s="34" t="s">
        <v>29</v>
      </c>
      <c r="D20" s="45">
        <v>24</v>
      </c>
      <c r="E20" s="35">
        <f>Прил.2.2!I22</f>
        <v>41.01</v>
      </c>
      <c r="F20" s="35"/>
      <c r="G20" s="35"/>
      <c r="H20" s="36"/>
      <c r="I20" s="37">
        <f>Прил.2.2!H22</f>
        <v>21.69801491521979</v>
      </c>
      <c r="J20" s="38">
        <f t="shared" si="2"/>
        <v>41.01</v>
      </c>
      <c r="K20" s="38">
        <f t="shared" si="1"/>
        <v>984.24</v>
      </c>
    </row>
    <row r="21" spans="1:11" ht="24.75" customHeight="1" x14ac:dyDescent="0.25">
      <c r="A21" s="33">
        <v>13</v>
      </c>
      <c r="B21" s="44" t="s">
        <v>52</v>
      </c>
      <c r="C21" s="34" t="s">
        <v>29</v>
      </c>
      <c r="D21" s="45">
        <v>30</v>
      </c>
      <c r="E21" s="35">
        <f>Прил.2.2!I23</f>
        <v>10.08</v>
      </c>
      <c r="F21" s="35"/>
      <c r="G21" s="35"/>
      <c r="H21" s="36"/>
      <c r="I21" s="37">
        <f>Прил.2.2!H23</f>
        <v>24.955146312863601</v>
      </c>
      <c r="J21" s="38">
        <f t="shared" si="2"/>
        <v>10.08</v>
      </c>
      <c r="K21" s="38">
        <f t="shared" si="1"/>
        <v>302.39999999999998</v>
      </c>
    </row>
    <row r="22" spans="1:11" ht="45" customHeight="1" x14ac:dyDescent="0.25">
      <c r="A22" s="39">
        <v>14</v>
      </c>
      <c r="B22" s="44" t="s">
        <v>53</v>
      </c>
      <c r="C22" s="34" t="s">
        <v>29</v>
      </c>
      <c r="D22" s="45">
        <v>10</v>
      </c>
      <c r="E22" s="35">
        <f>Прил.2.2!I24</f>
        <v>68.510000000000005</v>
      </c>
      <c r="F22" s="35"/>
      <c r="G22" s="35"/>
      <c r="H22" s="36"/>
      <c r="I22" s="37">
        <f>Прил.2.2!H24</f>
        <v>6.8019808097875538</v>
      </c>
      <c r="J22" s="38">
        <f t="shared" si="2"/>
        <v>68.510000000000005</v>
      </c>
      <c r="K22" s="38">
        <f t="shared" si="1"/>
        <v>685.1</v>
      </c>
    </row>
    <row r="23" spans="1:11" ht="41.25" customHeight="1" x14ac:dyDescent="0.25">
      <c r="A23" s="33">
        <v>15</v>
      </c>
      <c r="B23" s="44" t="s">
        <v>54</v>
      </c>
      <c r="C23" s="34" t="s">
        <v>29</v>
      </c>
      <c r="D23" s="45">
        <v>6</v>
      </c>
      <c r="E23" s="35">
        <f>Прил.2.2!I25</f>
        <v>25.1</v>
      </c>
      <c r="F23" s="35"/>
      <c r="G23" s="35"/>
      <c r="H23" s="36"/>
      <c r="I23" s="37">
        <f>Прил.2.2!H25</f>
        <v>6.7982506811308658</v>
      </c>
      <c r="J23" s="38">
        <f t="shared" si="2"/>
        <v>25.1</v>
      </c>
      <c r="K23" s="38">
        <f t="shared" si="1"/>
        <v>150.60000000000002</v>
      </c>
    </row>
    <row r="24" spans="1:11" ht="54.75" customHeight="1" x14ac:dyDescent="0.25">
      <c r="A24" s="39">
        <v>16</v>
      </c>
      <c r="B24" s="44" t="s">
        <v>55</v>
      </c>
      <c r="C24" s="34" t="s">
        <v>29</v>
      </c>
      <c r="D24" s="45">
        <v>12</v>
      </c>
      <c r="E24" s="35">
        <f>Прил.2.2!I26</f>
        <v>19.010000000000002</v>
      </c>
      <c r="F24" s="35"/>
      <c r="G24" s="35"/>
      <c r="H24" s="36"/>
      <c r="I24" s="37">
        <f>Прил.2.2!H26</f>
        <v>6.8113864670787114</v>
      </c>
      <c r="J24" s="38">
        <f t="shared" si="2"/>
        <v>19.010000000000002</v>
      </c>
      <c r="K24" s="38">
        <f t="shared" si="1"/>
        <v>228.12</v>
      </c>
    </row>
    <row r="25" spans="1:11" ht="37.5" customHeight="1" x14ac:dyDescent="0.25">
      <c r="A25" s="33">
        <v>17</v>
      </c>
      <c r="B25" s="44" t="s">
        <v>56</v>
      </c>
      <c r="C25" s="34" t="s">
        <v>29</v>
      </c>
      <c r="D25" s="45">
        <v>6</v>
      </c>
      <c r="E25" s="35">
        <f>Прил.2.2!I27</f>
        <v>206.79</v>
      </c>
      <c r="F25" s="35"/>
      <c r="G25" s="35"/>
      <c r="H25" s="36"/>
      <c r="I25" s="37">
        <f>Прил.2.2!H27</f>
        <v>6.8033898342107797</v>
      </c>
      <c r="J25" s="38">
        <f t="shared" si="2"/>
        <v>206.79</v>
      </c>
      <c r="K25" s="38">
        <f t="shared" si="1"/>
        <v>1240.74</v>
      </c>
    </row>
    <row r="26" spans="1:11" ht="37.5" customHeight="1" x14ac:dyDescent="0.25">
      <c r="A26" s="33">
        <v>18</v>
      </c>
      <c r="B26" s="44" t="s">
        <v>57</v>
      </c>
      <c r="C26" s="34" t="s">
        <v>29</v>
      </c>
      <c r="D26" s="45">
        <v>5</v>
      </c>
      <c r="E26" s="35">
        <f>Прил.2.2!I28</f>
        <v>57.75</v>
      </c>
      <c r="F26" s="35"/>
      <c r="G26" s="35"/>
      <c r="H26" s="36"/>
      <c r="I26" s="37">
        <f>Прил.2.2!H28</f>
        <v>6.8021065954354993</v>
      </c>
      <c r="J26" s="38">
        <f t="shared" si="2"/>
        <v>57.75</v>
      </c>
      <c r="K26" s="38">
        <f t="shared" si="1"/>
        <v>288.75</v>
      </c>
    </row>
    <row r="27" spans="1:11" ht="48.75" customHeight="1" x14ac:dyDescent="0.25">
      <c r="A27" s="39">
        <v>19</v>
      </c>
      <c r="B27" s="44" t="s">
        <v>58</v>
      </c>
      <c r="C27" s="34" t="s">
        <v>29</v>
      </c>
      <c r="D27" s="45">
        <v>6</v>
      </c>
      <c r="E27" s="35">
        <f>Прил.2.2!I29</f>
        <v>134.69999999999999</v>
      </c>
      <c r="F27" s="35"/>
      <c r="G27" s="35"/>
      <c r="H27" s="36"/>
      <c r="I27" s="37">
        <f>Прил.2.2!H29</f>
        <v>9.5742674797454015</v>
      </c>
      <c r="J27" s="38">
        <f t="shared" si="2"/>
        <v>134.69999999999999</v>
      </c>
      <c r="K27" s="38">
        <f t="shared" si="1"/>
        <v>808.19999999999993</v>
      </c>
    </row>
    <row r="28" spans="1:11" ht="42.75" customHeight="1" x14ac:dyDescent="0.25">
      <c r="A28" s="33">
        <v>20</v>
      </c>
      <c r="B28" s="44" t="s">
        <v>59</v>
      </c>
      <c r="C28" s="34" t="s">
        <v>29</v>
      </c>
      <c r="D28" s="45">
        <v>3</v>
      </c>
      <c r="E28" s="35">
        <f>Прил.2.2!I30</f>
        <v>32.33</v>
      </c>
      <c r="F28" s="35"/>
      <c r="G28" s="35"/>
      <c r="H28" s="36"/>
      <c r="I28" s="37">
        <f>Прил.2.2!H30</f>
        <v>6.8067802786438714</v>
      </c>
      <c r="J28" s="38">
        <f t="shared" si="2"/>
        <v>32.33</v>
      </c>
      <c r="K28" s="38">
        <f t="shared" si="1"/>
        <v>96.99</v>
      </c>
    </row>
    <row r="29" spans="1:11" ht="39.75" customHeight="1" x14ac:dyDescent="0.25">
      <c r="A29" s="33">
        <v>21</v>
      </c>
      <c r="B29" s="44" t="s">
        <v>60</v>
      </c>
      <c r="C29" s="34" t="s">
        <v>29</v>
      </c>
      <c r="D29" s="45">
        <v>50</v>
      </c>
      <c r="E29" s="35">
        <f>Прил.2.2!I31</f>
        <v>21.76</v>
      </c>
      <c r="F29" s="35"/>
      <c r="G29" s="35"/>
      <c r="H29" s="36"/>
      <c r="I29" s="37">
        <f>Прил.2.2!H31</f>
        <v>6.8009012910921847</v>
      </c>
      <c r="J29" s="38">
        <f t="shared" si="2"/>
        <v>21.76</v>
      </c>
      <c r="K29" s="38">
        <f t="shared" si="1"/>
        <v>1088</v>
      </c>
    </row>
    <row r="30" spans="1:11" ht="47.25" customHeight="1" x14ac:dyDescent="0.25">
      <c r="A30" s="39">
        <v>22</v>
      </c>
      <c r="B30" s="44" t="s">
        <v>61</v>
      </c>
      <c r="C30" s="34" t="s">
        <v>29</v>
      </c>
      <c r="D30" s="45">
        <v>5</v>
      </c>
      <c r="E30" s="35">
        <f>Прил.2.2!I32</f>
        <v>200.31</v>
      </c>
      <c r="F30" s="40"/>
      <c r="G30" s="40"/>
      <c r="H30" s="36"/>
      <c r="I30" s="37">
        <f>Прил.2.2!H32</f>
        <v>9.5758787546124928</v>
      </c>
      <c r="J30" s="38">
        <f t="shared" si="2"/>
        <v>200.31</v>
      </c>
      <c r="K30" s="38">
        <f t="shared" si="1"/>
        <v>1001.55</v>
      </c>
    </row>
    <row r="31" spans="1:11" ht="45.75" customHeight="1" x14ac:dyDescent="0.25">
      <c r="A31" s="39">
        <v>23</v>
      </c>
      <c r="B31" s="44" t="s">
        <v>62</v>
      </c>
      <c r="C31" s="34" t="s">
        <v>29</v>
      </c>
      <c r="D31" s="45">
        <v>3</v>
      </c>
      <c r="E31" s="35">
        <f>Прил.2.2!I33</f>
        <v>101.25</v>
      </c>
      <c r="F31" s="40"/>
      <c r="G31" s="40"/>
      <c r="H31" s="36"/>
      <c r="I31" s="37">
        <f>Прил.2.2!H33</f>
        <v>6.8022165413582067</v>
      </c>
      <c r="J31" s="38">
        <f t="shared" si="2"/>
        <v>101.25</v>
      </c>
      <c r="K31" s="38">
        <f t="shared" si="1"/>
        <v>303.75</v>
      </c>
    </row>
    <row r="32" spans="1:11" ht="55.5" customHeight="1" x14ac:dyDescent="0.25">
      <c r="A32" s="39">
        <v>24</v>
      </c>
      <c r="B32" s="44" t="s">
        <v>63</v>
      </c>
      <c r="C32" s="34" t="s">
        <v>29</v>
      </c>
      <c r="D32" s="45">
        <v>10</v>
      </c>
      <c r="E32" s="35">
        <f>Прил.2.2!I34</f>
        <v>33.270000000000003</v>
      </c>
      <c r="F32" s="40"/>
      <c r="G32" s="40"/>
      <c r="H32" s="36"/>
      <c r="I32" s="37">
        <f>Прил.2.2!H34</f>
        <v>12.460302936997261</v>
      </c>
      <c r="J32" s="38">
        <f t="shared" si="2"/>
        <v>33.270000000000003</v>
      </c>
      <c r="K32" s="38">
        <f t="shared" si="1"/>
        <v>332.70000000000005</v>
      </c>
    </row>
    <row r="33" spans="1:11" ht="49.5" customHeight="1" x14ac:dyDescent="0.25">
      <c r="A33" s="39">
        <v>25</v>
      </c>
      <c r="B33" s="44" t="s">
        <v>64</v>
      </c>
      <c r="C33" s="34" t="s">
        <v>29</v>
      </c>
      <c r="D33" s="45">
        <v>5</v>
      </c>
      <c r="E33" s="35">
        <f>Прил.2.2!I35</f>
        <v>218.62</v>
      </c>
      <c r="F33" s="40"/>
      <c r="G33" s="40"/>
      <c r="H33" s="36"/>
      <c r="I33" s="37">
        <f>Прил.2.2!H35</f>
        <v>9.5759849595632573</v>
      </c>
      <c r="J33" s="38">
        <f t="shared" si="2"/>
        <v>218.62</v>
      </c>
      <c r="K33" s="38">
        <f t="shared" si="1"/>
        <v>1093.0999999999999</v>
      </c>
    </row>
    <row r="34" spans="1:11" ht="36" customHeight="1" x14ac:dyDescent="0.25">
      <c r="A34" s="39">
        <v>26</v>
      </c>
      <c r="B34" s="44" t="s">
        <v>65</v>
      </c>
      <c r="C34" s="34" t="s">
        <v>29</v>
      </c>
      <c r="D34" s="45">
        <v>1</v>
      </c>
      <c r="E34" s="35">
        <f>Прил.2.2!I36</f>
        <v>174.81</v>
      </c>
      <c r="F34" s="40"/>
      <c r="G34" s="40"/>
      <c r="H34" s="36"/>
      <c r="I34" s="37">
        <f>Прил.2.2!H36</f>
        <v>6.8039296620264134</v>
      </c>
      <c r="J34" s="38">
        <f t="shared" si="2"/>
        <v>174.81</v>
      </c>
      <c r="K34" s="38">
        <f t="shared" si="1"/>
        <v>174.81</v>
      </c>
    </row>
    <row r="35" spans="1:11" ht="45.75" customHeight="1" x14ac:dyDescent="0.25">
      <c r="A35" s="39">
        <v>27</v>
      </c>
      <c r="B35" s="44" t="s">
        <v>66</v>
      </c>
      <c r="C35" s="34" t="s">
        <v>29</v>
      </c>
      <c r="D35" s="45">
        <v>12</v>
      </c>
      <c r="E35" s="35">
        <f>Прил.2.2!I37</f>
        <v>7.13</v>
      </c>
      <c r="F35" s="40"/>
      <c r="G35" s="40"/>
      <c r="H35" s="36"/>
      <c r="I35" s="37">
        <f>Прил.2.2!H37</f>
        <v>25.432273189200082</v>
      </c>
      <c r="J35" s="38">
        <f t="shared" si="2"/>
        <v>7.13</v>
      </c>
      <c r="K35" s="38">
        <f t="shared" si="1"/>
        <v>85.56</v>
      </c>
    </row>
    <row r="36" spans="1:11" ht="57" customHeight="1" x14ac:dyDescent="0.25">
      <c r="A36" s="3"/>
      <c r="B36" s="3"/>
      <c r="C36" s="3"/>
      <c r="D36" s="3"/>
      <c r="E36" s="3"/>
      <c r="F36" s="3"/>
      <c r="G36" s="3"/>
      <c r="H36" s="3"/>
      <c r="I36" s="61" t="str">
        <f>IF(Прил.2!A4="начальной (максимальной) цены контракта (НМЦК)","Итого, руб.","Начальная сумма цен единиц товара (работы, услуги), руб.")</f>
        <v>Итого, руб.</v>
      </c>
      <c r="J36" s="62"/>
      <c r="K36" s="41">
        <f>SUM(K9:K35)</f>
        <v>20695.09</v>
      </c>
    </row>
  </sheetData>
  <sheetProtection formatColumns="0" formatRows="0" insertRows="0" deleteRows="0" selectLockedCells="1" sort="0" autoFilter="0"/>
  <mergeCells count="11">
    <mergeCell ref="I36:J36"/>
    <mergeCell ref="I6:I7"/>
    <mergeCell ref="J2:K2"/>
    <mergeCell ref="A4:K4"/>
    <mergeCell ref="A6:A7"/>
    <mergeCell ref="B6:B7"/>
    <mergeCell ref="C6:C7"/>
    <mergeCell ref="D6:D7"/>
    <mergeCell ref="E6:H6"/>
    <mergeCell ref="J6:J7"/>
    <mergeCell ref="K6:K7"/>
  </mergeCells>
  <dataValidations count="1">
    <dataValidation type="decimal" allowBlank="1" showInputMessage="1" showErrorMessage="1" errorTitle="ВНИМАНИЕ!" error="Введите действительное число больше нуля." sqref="E9:H35" xr:uid="{00000000-0002-0000-0100-000000000000}">
      <formula1>0</formula1>
      <formula2>1000000000</formula2>
    </dataValidation>
  </dataValidations>
  <pageMargins left="0.7" right="0.7" top="0.75" bottom="0.75" header="0.3" footer="0.3"/>
  <pageSetup paperSize="9" scale="32" orientation="landscape" r:id="rId1"/>
  <ignoredErrors>
    <ignoredError sqref="J11:J17 J18:J29 J10" formulaRange="1"/>
  </ignoredErrors>
  <extLst>
    <ext xmlns:x14="http://schemas.microsoft.com/office/spreadsheetml/2009/9/main" uri="{CCE6A557-97BC-4b89-ADB6-D9C93CAAB3DF}">
      <x14:dataValidations xmlns:xm="http://schemas.microsoft.com/office/excel/2006/main" count="1">
        <x14:dataValidation type="custom" allowBlank="1" showInputMessage="1" showErrorMessage="1" xr:uid="{00000000-0002-0000-0100-000001000000}">
          <x14:formula1>
            <xm:f>IF(Прил.2!A4="начальной (максимальной) цены контракта (НМЦК)",0,1)</xm:f>
          </x14:formula1>
          <xm:sqref>D9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Лист1">
    <tabColor rgb="FF92D050"/>
    <pageSetUpPr fitToPage="1"/>
  </sheetPr>
  <dimension ref="A1:I37"/>
  <sheetViews>
    <sheetView tabSelected="1" view="pageBreakPreview" topLeftCell="A31" zoomScale="90" zoomScaleNormal="85" zoomScaleSheetLayoutView="90" workbookViewId="0">
      <selection activeCell="E37" sqref="E37"/>
    </sheetView>
  </sheetViews>
  <sheetFormatPr defaultRowHeight="17.25" x14ac:dyDescent="0.25"/>
  <cols>
    <col min="1" max="1" width="8" style="1" customWidth="1"/>
    <col min="2" max="2" width="33.7109375" style="1" customWidth="1"/>
    <col min="3" max="3" width="18.28515625" style="1" customWidth="1"/>
    <col min="4" max="4" width="33.85546875" style="1" customWidth="1"/>
    <col min="5" max="5" width="18.28515625" style="1" customWidth="1"/>
    <col min="6" max="6" width="33.5703125" style="1" customWidth="1"/>
    <col min="7" max="7" width="18.28515625" style="1" customWidth="1"/>
    <col min="8" max="8" width="15" style="1" customWidth="1"/>
    <col min="9" max="9" width="18.7109375" style="1" customWidth="1"/>
    <col min="10" max="16384" width="9.140625" style="3"/>
  </cols>
  <sheetData>
    <row r="1" spans="1:9" x14ac:dyDescent="0.25">
      <c r="G1" s="68" t="s">
        <v>5</v>
      </c>
      <c r="H1" s="68"/>
      <c r="I1" s="18" t="s">
        <v>12</v>
      </c>
    </row>
    <row r="2" spans="1:9" x14ac:dyDescent="0.25">
      <c r="H2" s="65" t="s">
        <v>2</v>
      </c>
      <c r="I2" s="65"/>
    </row>
    <row r="3" spans="1:9" ht="15.75" customHeight="1" x14ac:dyDescent="0.25">
      <c r="I3" s="4"/>
    </row>
    <row r="4" spans="1:9" ht="20.25" customHeight="1" x14ac:dyDescent="0.25">
      <c r="A4" s="71" t="s">
        <v>35</v>
      </c>
      <c r="B4" s="72"/>
      <c r="C4" s="72"/>
      <c r="D4" s="72"/>
      <c r="E4" s="72"/>
      <c r="F4" s="72"/>
      <c r="G4" s="72"/>
      <c r="H4" s="72"/>
      <c r="I4" s="72"/>
    </row>
    <row r="5" spans="1:9" s="8" customFormat="1" ht="12" customHeight="1" x14ac:dyDescent="0.25">
      <c r="A5" s="5"/>
      <c r="B5" s="5"/>
      <c r="C5" s="5"/>
      <c r="D5" s="5"/>
      <c r="E5" s="5"/>
      <c r="F5" s="5"/>
      <c r="G5" s="5"/>
      <c r="H5" s="5"/>
      <c r="I5" s="5"/>
    </row>
    <row r="6" spans="1:9" s="8" customFormat="1" ht="39" customHeight="1" x14ac:dyDescent="0.25">
      <c r="A6" s="73" t="s">
        <v>13</v>
      </c>
      <c r="B6" s="75" t="s">
        <v>14</v>
      </c>
      <c r="C6" s="75"/>
      <c r="D6" s="73"/>
      <c r="E6" s="73"/>
      <c r="F6" s="73"/>
      <c r="G6" s="73"/>
      <c r="H6" s="75" t="s">
        <v>26</v>
      </c>
      <c r="I6" s="73" t="s">
        <v>25</v>
      </c>
    </row>
    <row r="7" spans="1:9" s="8" customFormat="1" ht="21" customHeight="1" x14ac:dyDescent="0.25">
      <c r="A7" s="74"/>
      <c r="B7" s="76" t="s">
        <v>15</v>
      </c>
      <c r="C7" s="77"/>
      <c r="D7" s="76" t="s">
        <v>16</v>
      </c>
      <c r="E7" s="77"/>
      <c r="F7" s="76" t="s">
        <v>17</v>
      </c>
      <c r="G7" s="77"/>
      <c r="H7" s="78"/>
      <c r="I7" s="73"/>
    </row>
    <row r="8" spans="1:9" s="8" customFormat="1" ht="21.75" customHeight="1" x14ac:dyDescent="0.25">
      <c r="A8" s="74"/>
      <c r="B8" s="69" t="s">
        <v>68</v>
      </c>
      <c r="C8" s="70"/>
      <c r="D8" s="69" t="s">
        <v>69</v>
      </c>
      <c r="E8" s="70"/>
      <c r="F8" s="69" t="s">
        <v>70</v>
      </c>
      <c r="G8" s="70"/>
      <c r="H8" s="78"/>
      <c r="I8" s="73"/>
    </row>
    <row r="9" spans="1:9" s="8" customFormat="1" ht="43.5" customHeight="1" x14ac:dyDescent="0.25">
      <c r="A9" s="73"/>
      <c r="B9" s="14" t="s">
        <v>18</v>
      </c>
      <c r="C9" s="14" t="s">
        <v>19</v>
      </c>
      <c r="D9" s="14" t="s">
        <v>18</v>
      </c>
      <c r="E9" s="14" t="s">
        <v>19</v>
      </c>
      <c r="F9" s="14" t="s">
        <v>18</v>
      </c>
      <c r="G9" s="14" t="s">
        <v>19</v>
      </c>
      <c r="H9" s="79"/>
      <c r="I9" s="73"/>
    </row>
    <row r="10" spans="1:9" s="8" customFormat="1" x14ac:dyDescent="0.25">
      <c r="A10" s="9">
        <v>1</v>
      </c>
      <c r="B10" s="9">
        <v>2</v>
      </c>
      <c r="C10" s="9">
        <v>3</v>
      </c>
      <c r="D10" s="9">
        <v>4</v>
      </c>
      <c r="E10" s="9">
        <v>5</v>
      </c>
      <c r="F10" s="9">
        <v>6</v>
      </c>
      <c r="G10" s="9">
        <v>7</v>
      </c>
      <c r="H10" s="21">
        <v>8</v>
      </c>
      <c r="I10" s="9">
        <v>9</v>
      </c>
    </row>
    <row r="11" spans="1:9" s="8" customFormat="1" ht="60.75" customHeight="1" x14ac:dyDescent="0.25">
      <c r="A11" s="10">
        <v>1</v>
      </c>
      <c r="B11" s="46" t="str">
        <f>'Прил. 2.1'!B9</f>
        <v>Журнал регистрации входящих документов, 48 л., картон, блок офсет, А4 (198х278 мм), STAFF</v>
      </c>
      <c r="C11" s="90">
        <v>103.74</v>
      </c>
      <c r="D11" s="46" t="str">
        <f>B11</f>
        <v>Журнал регистрации входящих документов, 48 л., картон, блок офсет, А4 (198х278 мм), STAFF</v>
      </c>
      <c r="E11" s="43">
        <v>106.55</v>
      </c>
      <c r="F11" s="46" t="str">
        <f>B11</f>
        <v>Журнал регистрации входящих документов, 48 л., картон, блок офсет, А4 (198х278 мм), STAFF</v>
      </c>
      <c r="G11" s="42">
        <v>93.46</v>
      </c>
      <c r="H11" s="11">
        <f t="shared" ref="H11:H20" si="0">STDEVA(C11,E11,G11)/I11*100</f>
        <v>6.8060132821072354</v>
      </c>
      <c r="I11" s="12">
        <f>ROUND(AVERAGE(C11,E11,G11),2)</f>
        <v>101.25</v>
      </c>
    </row>
    <row r="12" spans="1:9" s="8" customFormat="1" ht="74.25" customHeight="1" x14ac:dyDescent="0.25">
      <c r="A12" s="13">
        <v>2</v>
      </c>
      <c r="B12" s="46" t="str">
        <f>'Прил. 2.1'!B10</f>
        <v>Ручка шариковая масляная с грипом BRAUBERG "Sigma Plus", СИНЯЯ, печать, узел 0,7 мм, линия письма 0,35 мм</v>
      </c>
      <c r="C12" s="90">
        <v>44.488999999999997</v>
      </c>
      <c r="D12" s="46" t="str">
        <f t="shared" ref="D12:D37" si="1">B12</f>
        <v>Ручка шариковая масляная с грипом BRAUBERG "Sigma Plus", СИНЯЯ, печать, узел 0,7 мм, линия письма 0,35 мм</v>
      </c>
      <c r="E12" s="43">
        <v>45.69</v>
      </c>
      <c r="F12" s="46" t="str">
        <f t="shared" ref="F12:F37" si="2">B12</f>
        <v>Ручка шариковая масляная с грипом BRAUBERG "Sigma Plus", СИНЯЯ, печать, узел 0,7 мм, линия письма 0,35 мм</v>
      </c>
      <c r="G12" s="42">
        <v>36.07</v>
      </c>
      <c r="H12" s="11">
        <f t="shared" si="0"/>
        <v>12.457034608962921</v>
      </c>
      <c r="I12" s="12">
        <f t="shared" ref="I12:I20" si="3">ROUND(AVERAGE(C12,E12,G12),2)</f>
        <v>42.08</v>
      </c>
    </row>
    <row r="13" spans="1:9" s="8" customFormat="1" ht="72.75" customHeight="1" x14ac:dyDescent="0.25">
      <c r="A13" s="10">
        <v>3</v>
      </c>
      <c r="B13" s="46" t="str">
        <f>'Прил. 2.1'!B11</f>
        <v>Папки-файлы перфорированные А4 BRAUBERG "STANDARD", КОМПЛЕКТ 100 шт., гладкие, 40 мкм</v>
      </c>
      <c r="C13" s="90">
        <v>306.26</v>
      </c>
      <c r="D13" s="46" t="str">
        <f t="shared" si="1"/>
        <v>Папки-файлы перфорированные А4 BRAUBERG "STANDARD", КОМПЛЕКТ 100 шт., гладкие, 40 мкм</v>
      </c>
      <c r="E13" s="43">
        <v>314.54000000000002</v>
      </c>
      <c r="F13" s="46" t="str">
        <f t="shared" si="2"/>
        <v>Папки-файлы перфорированные А4 BRAUBERG "STANDARD", КОМПЛЕКТ 100 шт., гладкие, 40 мкм</v>
      </c>
      <c r="G13" s="42">
        <v>248.32</v>
      </c>
      <c r="H13" s="11">
        <f t="shared" si="0"/>
        <v>12.453906489294814</v>
      </c>
      <c r="I13" s="12">
        <f t="shared" si="3"/>
        <v>289.70999999999998</v>
      </c>
    </row>
    <row r="14" spans="1:9" s="8" customFormat="1" ht="54.75" customHeight="1" x14ac:dyDescent="0.25">
      <c r="A14" s="13">
        <v>4</v>
      </c>
      <c r="B14" s="24" t="str">
        <f>'Прил. 2.1'!B12</f>
        <v>Клейкая лента упаковочная, 48 мм х 100 м, прозрачная, толщина 45 микрон</v>
      </c>
      <c r="C14" s="90">
        <v>146.28699999999998</v>
      </c>
      <c r="D14" s="24" t="str">
        <f t="shared" si="1"/>
        <v>Клейкая лента упаковочная, 48 мм х 100 м, прозрачная, толщина 45 микрон</v>
      </c>
      <c r="E14" s="43">
        <v>150.24</v>
      </c>
      <c r="F14" s="24" t="str">
        <f t="shared" si="2"/>
        <v>Клейкая лента упаковочная, 48 мм х 100 м, прозрачная, толщина 45 микрон</v>
      </c>
      <c r="G14" s="42">
        <v>125.2</v>
      </c>
      <c r="H14" s="22">
        <f t="shared" si="0"/>
        <v>9.5757634352362047</v>
      </c>
      <c r="I14" s="15">
        <f t="shared" si="3"/>
        <v>140.58000000000001</v>
      </c>
    </row>
    <row r="15" spans="1:9" s="8" customFormat="1" ht="75.75" customHeight="1" x14ac:dyDescent="0.25">
      <c r="A15" s="13">
        <v>5</v>
      </c>
      <c r="B15" s="24" t="str">
        <f>'Прил. 2.1'!B13</f>
        <v>Ручка гелевая с грипом BRAUBERG "Number One", ЧЕРНАЯ, узел 0,5 мм, линия письма 0,35 мм</v>
      </c>
      <c r="C15" s="90">
        <v>28.682500000000001</v>
      </c>
      <c r="D15" s="24" t="str">
        <f t="shared" si="1"/>
        <v>Ручка гелевая с грипом BRAUBERG "Number One", ЧЕРНАЯ, узел 0,5 мм, линия письма 0,35 мм</v>
      </c>
      <c r="E15" s="43">
        <v>29.46</v>
      </c>
      <c r="F15" s="24" t="str">
        <f t="shared" si="2"/>
        <v>Ручка гелевая с грипом BRAUBERG "Number One", ЧЕРНАЯ, узел 0,5 мм, линия письма 0,35 мм</v>
      </c>
      <c r="G15" s="42">
        <v>25.84</v>
      </c>
      <c r="H15" s="22">
        <f t="shared" si="0"/>
        <v>6.8082776822825579</v>
      </c>
      <c r="I15" s="15">
        <f t="shared" si="3"/>
        <v>27.99</v>
      </c>
    </row>
    <row r="16" spans="1:9" ht="42.75" customHeight="1" x14ac:dyDescent="0.25">
      <c r="A16" s="13">
        <v>6</v>
      </c>
      <c r="B16" s="24" t="str">
        <f>'Прил. 2.1'!B14</f>
        <v>Скобы для степлера №10, 1000 штук, ОФИСМАГ, до 20 листов</v>
      </c>
      <c r="C16" s="90">
        <v>26.118000000000002</v>
      </c>
      <c r="D16" s="24" t="str">
        <f t="shared" si="1"/>
        <v>Скобы для степлера №10, 1000 штук, ОФИСМАГ, до 20 листов</v>
      </c>
      <c r="E16" s="43">
        <v>26.82</v>
      </c>
      <c r="F16" s="24" t="str">
        <f t="shared" si="2"/>
        <v>Скобы для степлера №10, 1000 штук, ОФИСМАГ, до 20 листов</v>
      </c>
      <c r="G16" s="42">
        <v>17.649999999999999</v>
      </c>
      <c r="H16" s="22">
        <f t="shared" si="0"/>
        <v>21.690335814733391</v>
      </c>
      <c r="I16" s="15">
        <f t="shared" si="3"/>
        <v>23.53</v>
      </c>
    </row>
    <row r="17" spans="1:9" ht="72.75" customHeight="1" x14ac:dyDescent="0.25">
      <c r="A17" s="13">
        <v>7</v>
      </c>
      <c r="B17" s="24" t="str">
        <f>'Прил. 2.1'!B15</f>
        <v>Папка для бумаг с завязками картонная ОФИСМАГ, гарантированная плотность 220 г/м2, до 200 листов</v>
      </c>
      <c r="C17" s="90">
        <v>15.029499999999999</v>
      </c>
      <c r="D17" s="24" t="str">
        <f t="shared" si="1"/>
        <v>Папка для бумаг с завязками картонная ОФИСМАГ, гарантированная плотность 220 г/м2, до 200 листов</v>
      </c>
      <c r="E17" s="43">
        <v>15.44</v>
      </c>
      <c r="F17" s="24" t="str">
        <f t="shared" si="2"/>
        <v>Папка для бумаг с завязками картонная ОФИСМАГ, гарантированная плотность 220 г/м2, до 200 листов</v>
      </c>
      <c r="G17" s="42">
        <v>13.03</v>
      </c>
      <c r="H17" s="22">
        <f t="shared" si="0"/>
        <v>8.8921001515408999</v>
      </c>
      <c r="I17" s="15">
        <f t="shared" si="3"/>
        <v>14.5</v>
      </c>
    </row>
    <row r="18" spans="1:9" ht="56.25" customHeight="1" x14ac:dyDescent="0.25">
      <c r="A18" s="13">
        <v>8</v>
      </c>
      <c r="B18" s="24" t="str">
        <f>'Прил. 2.1'!B16</f>
        <v>Закладки клейкие BRAUBERG НЕОНОВЫЕ бумажные, 50х14 мм, 5 цветов х 50 листов, европодвес</v>
      </c>
      <c r="C18" s="90">
        <v>69.73</v>
      </c>
      <c r="D18" s="24" t="str">
        <f t="shared" si="1"/>
        <v>Закладки клейкие BRAUBERG НЕОНОВЫЕ бумажные, 50х14 мм, 5 цветов х 50 листов, европодвес</v>
      </c>
      <c r="E18" s="43">
        <v>71.62</v>
      </c>
      <c r="F18" s="24" t="str">
        <f t="shared" si="2"/>
        <v>Закладки клейкие BRAUBERG НЕОНОВЫЕ бумажные, 50х14 мм, 5 цветов х 50 листов, европодвес</v>
      </c>
      <c r="G18" s="42">
        <v>59.68</v>
      </c>
      <c r="H18" s="22">
        <f t="shared" si="0"/>
        <v>9.5775559228072726</v>
      </c>
      <c r="I18" s="15">
        <f t="shared" si="3"/>
        <v>67.010000000000005</v>
      </c>
    </row>
    <row r="19" spans="1:9" ht="73.5" customHeight="1" x14ac:dyDescent="0.25">
      <c r="A19" s="13">
        <v>9</v>
      </c>
      <c r="B19" s="24" t="str">
        <f>'Прил. 2.1'!B17</f>
        <v>Закладки клейкие BRAUBERG НЕОНОВЫЕ, пластиковые, 45х8 мм, 8 цветов х 20 листов, в пластиковой книжке</v>
      </c>
      <c r="C19" s="90">
        <v>137.95000000000002</v>
      </c>
      <c r="D19" s="24" t="str">
        <f t="shared" si="1"/>
        <v>Закладки клейкие BRAUBERG НЕОНОВЫЕ, пластиковые, 45х8 мм, 8 цветов х 20 листов, в пластиковой книжке</v>
      </c>
      <c r="E19" s="43">
        <v>141.68</v>
      </c>
      <c r="F19" s="24" t="str">
        <f t="shared" si="2"/>
        <v>Закладки клейкие BRAUBERG НЕОНОВЫЕ, пластиковые, 45х8 мм, 8 цветов х 20 листов, в пластиковой книжке</v>
      </c>
      <c r="G19" s="42">
        <v>124.28</v>
      </c>
      <c r="H19" s="22">
        <f t="shared" si="0"/>
        <v>6.8040584517020397</v>
      </c>
      <c r="I19" s="15">
        <f t="shared" si="3"/>
        <v>134.63999999999999</v>
      </c>
    </row>
    <row r="20" spans="1:9" ht="51" customHeight="1" x14ac:dyDescent="0.25">
      <c r="A20" s="13">
        <v>10</v>
      </c>
      <c r="B20" s="24" t="str">
        <f>'Прил. 2.1'!B18</f>
        <v>Ножницы ОФИСМАГ "Standard" 190 мм, классической формы, черные</v>
      </c>
      <c r="C20" s="90">
        <v>107.97</v>
      </c>
      <c r="D20" s="24" t="str">
        <f t="shared" si="1"/>
        <v>Ножницы ОФИСМАГ "Standard" 190 мм, классической формы, черные</v>
      </c>
      <c r="E20" s="43">
        <v>110.89</v>
      </c>
      <c r="F20" s="24" t="str">
        <f t="shared" si="2"/>
        <v>Ножницы ОФИСМАГ "Standard" 190 мм, классической формы, черные</v>
      </c>
      <c r="G20" s="42">
        <v>97.27</v>
      </c>
      <c r="H20" s="22">
        <f t="shared" si="0"/>
        <v>6.8046909411560996</v>
      </c>
      <c r="I20" s="15">
        <f t="shared" si="3"/>
        <v>105.38</v>
      </c>
    </row>
    <row r="21" spans="1:9" ht="57.75" customHeight="1" x14ac:dyDescent="0.25">
      <c r="A21" s="13">
        <v>11</v>
      </c>
      <c r="B21" s="24" t="str">
        <f>'Прил. 2.1'!B19</f>
        <v>Ластик ЮНЛАНДИЯ (KOH-I-NOOR EXCLUSIVE) 300/60, 31х21х8 мм, белый, 0300060052KD</v>
      </c>
      <c r="C21" s="90">
        <v>9.4130000000000003</v>
      </c>
      <c r="D21" s="24" t="str">
        <f t="shared" si="1"/>
        <v>Ластик ЮНЛАНДИЯ (KOH-I-NOOR EXCLUSIVE) 300/60, 31х21х8 мм, белый, 0300060052KD</v>
      </c>
      <c r="E21" s="43">
        <v>9.67</v>
      </c>
      <c r="F21" s="24" t="str">
        <f t="shared" si="2"/>
        <v>Ластик ЮНЛАНДИЯ (KOH-I-NOOR EXCLUSIVE) 300/60, 31х21х8 мм, белый, 0300060052KD</v>
      </c>
      <c r="G21" s="42">
        <v>8.48</v>
      </c>
      <c r="H21" s="22">
        <f t="shared" ref="H21:H37" si="4">STDEVA(C21,E21,G21)/I21*100</f>
        <v>6.8137534851525041</v>
      </c>
      <c r="I21" s="15">
        <f t="shared" ref="I21:I37" si="5">ROUND(AVERAGE(C21,E21,G21),2)</f>
        <v>9.19</v>
      </c>
    </row>
    <row r="22" spans="1:9" ht="72.75" customHeight="1" x14ac:dyDescent="0.25">
      <c r="A22" s="13">
        <v>12</v>
      </c>
      <c r="B22" s="24" t="str">
        <f>'Прил. 2.1'!B20</f>
        <v>Ручка шариковая масляная автоматическая BRAUBERG "Delta", СИНЯЯ, soft-touch, 0,7 мм, линия 0,5 мм</v>
      </c>
      <c r="C22" s="90">
        <v>45.521250000000002</v>
      </c>
      <c r="D22" s="24" t="str">
        <f t="shared" si="1"/>
        <v>Ручка шариковая масляная автоматическая BRAUBERG "Delta", СИНЯЯ, soft-touch, 0,7 мм, линия 0,5 мм</v>
      </c>
      <c r="E22" s="43">
        <v>46.75</v>
      </c>
      <c r="F22" s="24" t="str">
        <f t="shared" si="2"/>
        <v>Ручка шариковая масляная автоматическая BRAUBERG "Delta", СИНЯЯ, soft-touch, 0,7 мм, линия 0,5 мм</v>
      </c>
      <c r="G22" s="42">
        <v>30.76</v>
      </c>
      <c r="H22" s="22">
        <f t="shared" si="4"/>
        <v>21.69801491521979</v>
      </c>
      <c r="I22" s="15">
        <f t="shared" si="5"/>
        <v>41.01</v>
      </c>
    </row>
    <row r="23" spans="1:9" ht="36.75" customHeight="1" x14ac:dyDescent="0.25">
      <c r="A23" s="13">
        <v>13</v>
      </c>
      <c r="B23" s="24" t="str">
        <f>'Прил. 2.1'!B21</f>
        <v>Клей-карандаш STAFF "EVERYDAY", 8 г</v>
      </c>
      <c r="C23" s="91">
        <v>11</v>
      </c>
      <c r="D23" s="24" t="str">
        <f t="shared" si="1"/>
        <v>Клей-карандаш STAFF "EVERYDAY", 8 г</v>
      </c>
      <c r="E23" s="92">
        <v>12</v>
      </c>
      <c r="F23" s="24" t="str">
        <f t="shared" si="2"/>
        <v>Клей-карандаш STAFF "EVERYDAY", 8 г</v>
      </c>
      <c r="G23" s="42">
        <v>7.23</v>
      </c>
      <c r="H23" s="93">
        <f t="shared" si="4"/>
        <v>24.955146312863601</v>
      </c>
      <c r="I23" s="15">
        <f t="shared" si="5"/>
        <v>10.08</v>
      </c>
    </row>
    <row r="24" spans="1:9" ht="54.75" customHeight="1" x14ac:dyDescent="0.25">
      <c r="A24" s="13">
        <v>14</v>
      </c>
      <c r="B24" s="24" t="str">
        <f>'Прил. 2.1'!B22</f>
        <v>Скрепки большие 50 мм, STAFF, оцинкованные, 50 шт., в картонной коробке, РОССИЯ</v>
      </c>
      <c r="C24" s="90">
        <v>70.195999999999998</v>
      </c>
      <c r="D24" s="24" t="str">
        <f t="shared" si="1"/>
        <v>Скрепки большие 50 мм, STAFF, оцинкованные, 50 шт., в картонной коробке, РОССИЯ</v>
      </c>
      <c r="E24" s="43">
        <v>72.09</v>
      </c>
      <c r="F24" s="24" t="str">
        <f t="shared" si="2"/>
        <v>Скрепки большие 50 мм, STAFF, оцинкованные, 50 шт., в картонной коробке, РОССИЯ</v>
      </c>
      <c r="G24" s="42">
        <v>63.24</v>
      </c>
      <c r="H24" s="22">
        <f t="shared" si="4"/>
        <v>6.8019808097875538</v>
      </c>
      <c r="I24" s="15">
        <f t="shared" si="5"/>
        <v>68.510000000000005</v>
      </c>
    </row>
    <row r="25" spans="1:9" ht="37.5" customHeight="1" x14ac:dyDescent="0.25">
      <c r="A25" s="13">
        <v>15</v>
      </c>
      <c r="B25" s="24" t="str">
        <f>'Прил. 2.1'!B23</f>
        <v>Клей ПВА BRAUBERG (бумага, картон, дерево), 65 г</v>
      </c>
      <c r="C25" s="90">
        <v>25.718333333333334</v>
      </c>
      <c r="D25" s="24" t="str">
        <f t="shared" si="1"/>
        <v>Клей ПВА BRAUBERG (бумага, картон, дерево), 65 г</v>
      </c>
      <c r="E25" s="43">
        <v>26.41</v>
      </c>
      <c r="F25" s="24" t="str">
        <f t="shared" si="2"/>
        <v>Клей ПВА BRAUBERG (бумага, картон, дерево), 65 г</v>
      </c>
      <c r="G25" s="42">
        <v>23.17</v>
      </c>
      <c r="H25" s="22">
        <f t="shared" si="4"/>
        <v>6.7982506811308658</v>
      </c>
      <c r="I25" s="15">
        <f t="shared" si="5"/>
        <v>25.1</v>
      </c>
    </row>
    <row r="26" spans="1:9" ht="73.5" customHeight="1" x14ac:dyDescent="0.25">
      <c r="A26" s="13">
        <v>16</v>
      </c>
      <c r="B26" s="24" t="str">
        <f>'Прил. 2.1'!B24</f>
        <v>Ручка гелевая с грипом STAFF "EVERYDAY", КРАСНАЯ, корпус прозрачный, узел 0,5 мм, линия письма 0,35 мм</v>
      </c>
      <c r="C26" s="90">
        <v>19.480833333333333</v>
      </c>
      <c r="D26" s="24" t="str">
        <f t="shared" si="1"/>
        <v>Ручка гелевая с грипом STAFF "EVERYDAY", КРАСНАЯ, корпус прозрачный, узел 0,5 мм, линия письма 0,35 мм</v>
      </c>
      <c r="E26" s="43">
        <v>20.010000000000002</v>
      </c>
      <c r="F26" s="24" t="str">
        <f t="shared" si="2"/>
        <v>Ручка гелевая с грипом STAFF "EVERYDAY", КРАСНАЯ, корпус прозрачный, узел 0,5 мм, линия письма 0,35 мм</v>
      </c>
      <c r="G26" s="42">
        <v>17.55</v>
      </c>
      <c r="H26" s="22">
        <f t="shared" si="4"/>
        <v>6.8113864670787114</v>
      </c>
      <c r="I26" s="15">
        <f t="shared" si="5"/>
        <v>19.010000000000002</v>
      </c>
    </row>
    <row r="27" spans="1:9" ht="54.75" customHeight="1" x14ac:dyDescent="0.25">
      <c r="A27" s="13">
        <v>17</v>
      </c>
      <c r="B27" s="24" t="str">
        <f>'Прил. 2.1'!B25</f>
        <v>Набор текстовыделителей BRAUBERG 4 шт., АССОРТИ, "ORIGINAL", линия 1-5 мм</v>
      </c>
      <c r="C27" s="90">
        <v>211.87666666666667</v>
      </c>
      <c r="D27" s="24" t="str">
        <f t="shared" si="1"/>
        <v>Набор текстовыделителей BRAUBERG 4 шт., АССОРТИ, "ORIGINAL", линия 1-5 мм</v>
      </c>
      <c r="E27" s="43">
        <v>217.6</v>
      </c>
      <c r="F27" s="24" t="str">
        <f t="shared" si="2"/>
        <v>Набор текстовыделителей BRAUBERG 4 шт., АССОРТИ, "ORIGINAL", линия 1-5 мм</v>
      </c>
      <c r="G27" s="42">
        <v>190.88</v>
      </c>
      <c r="H27" s="22">
        <f t="shared" si="4"/>
        <v>6.8033898342107797</v>
      </c>
      <c r="I27" s="15">
        <f t="shared" si="5"/>
        <v>206.79</v>
      </c>
    </row>
    <row r="28" spans="1:9" ht="53.25" customHeight="1" x14ac:dyDescent="0.25">
      <c r="A28" s="13">
        <v>18</v>
      </c>
      <c r="B28" s="24" t="str">
        <f>'Прил. 2.1'!B26</f>
        <v>Скрепки BRAUBERG, 28 мм, цветные, 100 шт., в картонной коробке, Россия</v>
      </c>
      <c r="C28" s="90">
        <v>59.173999999999999</v>
      </c>
      <c r="D28" s="24" t="str">
        <f t="shared" si="1"/>
        <v>Скрепки BRAUBERG, 28 мм, цветные, 100 шт., в картонной коробке, Россия</v>
      </c>
      <c r="E28" s="43">
        <v>60.77</v>
      </c>
      <c r="F28" s="24" t="str">
        <f t="shared" si="2"/>
        <v>Скрепки BRAUBERG, 28 мм, цветные, 100 шт., в картонной коробке, Россия</v>
      </c>
      <c r="G28" s="42">
        <v>53.31</v>
      </c>
      <c r="H28" s="22">
        <f t="shared" si="4"/>
        <v>6.8021065954354993</v>
      </c>
      <c r="I28" s="15">
        <f t="shared" si="5"/>
        <v>57.75</v>
      </c>
    </row>
    <row r="29" spans="1:9" ht="51.75" customHeight="1" x14ac:dyDescent="0.25">
      <c r="A29" s="13">
        <v>19</v>
      </c>
      <c r="B29" s="24" t="str">
        <f>'Прил. 2.1'!B27</f>
        <v>Блок для записей ОФИСМАГ непроклеенный, куб 9х9х9 см, белый, белизна 95-98%</v>
      </c>
      <c r="C29" s="90">
        <v>140.16999999999999</v>
      </c>
      <c r="D29" s="24" t="str">
        <f t="shared" si="1"/>
        <v>Блок для записей ОФИСМАГ непроклеенный, куб 9х9х9 см, белый, белизна 95-98%</v>
      </c>
      <c r="E29" s="43">
        <v>143.96</v>
      </c>
      <c r="F29" s="24" t="str">
        <f t="shared" si="2"/>
        <v>Блок для записей ОФИСМАГ непроклеенный, куб 9х9х9 см, белый, белизна 95-98%</v>
      </c>
      <c r="G29" s="42">
        <v>119.97</v>
      </c>
      <c r="H29" s="22">
        <f t="shared" si="4"/>
        <v>9.5742674797454015</v>
      </c>
      <c r="I29" s="15">
        <f t="shared" si="5"/>
        <v>134.69999999999999</v>
      </c>
    </row>
    <row r="30" spans="1:9" ht="72.75" customHeight="1" x14ac:dyDescent="0.25">
      <c r="A30" s="13">
        <v>20</v>
      </c>
      <c r="B30" s="24" t="str">
        <f>'Прил. 2.1'!B28</f>
        <v>Папка-конверт на молнии МАЛОГО ФОРМАТА (255х130 мм), молния ассорти, 0,15 мм, BRAUBERG "Smart"</v>
      </c>
      <c r="C30" s="90">
        <v>33.123333333333335</v>
      </c>
      <c r="D30" s="24" t="str">
        <f t="shared" si="1"/>
        <v>Папка-конверт на молнии МАЛОГО ФОРМАТА (255х130 мм), молния ассорти, 0,15 мм, BRAUBERG "Smart"</v>
      </c>
      <c r="E30" s="43">
        <v>34.020000000000003</v>
      </c>
      <c r="F30" s="24" t="str">
        <f t="shared" si="2"/>
        <v>Папка-конверт на молнии МАЛОГО ФОРМАТА (255х130 мм), молния ассорти, 0,15 мм, BRAUBERG "Smart"</v>
      </c>
      <c r="G30" s="42">
        <v>29.84</v>
      </c>
      <c r="H30" s="22">
        <f t="shared" si="4"/>
        <v>6.8067802786438714</v>
      </c>
      <c r="I30" s="15">
        <f t="shared" si="5"/>
        <v>32.33</v>
      </c>
    </row>
    <row r="31" spans="1:9" ht="57.75" customHeight="1" x14ac:dyDescent="0.25">
      <c r="A31" s="13">
        <v>21</v>
      </c>
      <c r="B31" s="24" t="str">
        <f>'Прил. 2.1'!B29</f>
        <v>Скоросшиватель картонный BRAUBERG, плотный картон, белый, до 200 листов</v>
      </c>
      <c r="C31" s="90">
        <v>22.3</v>
      </c>
      <c r="D31" s="24" t="str">
        <f t="shared" si="1"/>
        <v>Скоросшиватель картонный BRAUBERG, плотный картон, белый, до 200 листов</v>
      </c>
      <c r="E31" s="43">
        <v>22.9</v>
      </c>
      <c r="F31" s="24" t="str">
        <f t="shared" si="2"/>
        <v>Скоросшиватель картонный BRAUBERG, плотный картон, белый, до 200 листов</v>
      </c>
      <c r="G31" s="42">
        <v>20.09</v>
      </c>
      <c r="H31" s="22">
        <f t="shared" si="4"/>
        <v>6.8009012910921847</v>
      </c>
      <c r="I31" s="15">
        <f t="shared" si="5"/>
        <v>21.76</v>
      </c>
    </row>
    <row r="32" spans="1:9" ht="54" customHeight="1" x14ac:dyDescent="0.25">
      <c r="A32" s="23">
        <v>22</v>
      </c>
      <c r="B32" s="24" t="str">
        <f>'Прил. 2.1'!B30</f>
        <v>Папка-регистратор ОФИСМАГ с арочным механизмом, покрытие из ПВХ, 50 мм, черная</v>
      </c>
      <c r="C32" s="90">
        <v>208.446</v>
      </c>
      <c r="D32" s="24" t="str">
        <f t="shared" si="1"/>
        <v>Папка-регистратор ОФИСМАГ с арочным механизмом, покрытие из ПВХ, 50 мм, черная</v>
      </c>
      <c r="E32" s="43">
        <v>214.08</v>
      </c>
      <c r="F32" s="24" t="str">
        <f t="shared" si="2"/>
        <v>Папка-регистратор ОФИСМАГ с арочным механизмом, покрытие из ПВХ, 50 мм, черная</v>
      </c>
      <c r="G32" s="42">
        <v>178.4</v>
      </c>
      <c r="H32" s="22">
        <f t="shared" si="4"/>
        <v>9.5758787546124928</v>
      </c>
      <c r="I32" s="15">
        <f t="shared" si="5"/>
        <v>200.31</v>
      </c>
    </row>
    <row r="33" spans="1:9" ht="51" customHeight="1" x14ac:dyDescent="0.25">
      <c r="A33" s="23">
        <v>23</v>
      </c>
      <c r="B33" s="24" t="str">
        <f>'Прил. 2.1'!B31</f>
        <v>Журнал регистрации исходящих документов, 48 л., картон, офсет, А4 (198х278 мм), STAFF</v>
      </c>
      <c r="C33" s="90">
        <v>103.74000000000001</v>
      </c>
      <c r="D33" s="24" t="str">
        <f>B33</f>
        <v>Журнал регистрации исходящих документов, 48 л., картон, офсет, А4 (198х278 мм), STAFF</v>
      </c>
      <c r="E33" s="43">
        <v>106.54</v>
      </c>
      <c r="F33" s="24" t="str">
        <f>B33</f>
        <v>Журнал регистрации исходящих документов, 48 л., картон, офсет, А4 (198х278 мм), STAFF</v>
      </c>
      <c r="G33" s="42">
        <v>93.46</v>
      </c>
      <c r="H33" s="22">
        <f t="shared" si="4"/>
        <v>6.8022165413582067</v>
      </c>
      <c r="I33" s="15">
        <f t="shared" si="5"/>
        <v>101.25</v>
      </c>
    </row>
    <row r="34" spans="1:9" ht="75.75" customHeight="1" x14ac:dyDescent="0.25">
      <c r="A34" s="23">
        <v>24</v>
      </c>
      <c r="B34" s="24" t="str">
        <f>'Прил. 2.1'!B32</f>
        <v>Маркер перманентный (нестираемый) BRAUBERG "CLASSICLine", ЧЕРНЫЙ, корпус тонкий, наконечник 1 мм</v>
      </c>
      <c r="C34" s="90">
        <v>35.164999999999999</v>
      </c>
      <c r="D34" s="24" t="str">
        <f>B34</f>
        <v>Маркер перманентный (нестираемый) BRAUBERG "CLASSICLine", ЧЕРНЫЙ, корпус тонкий, наконечник 1 мм</v>
      </c>
      <c r="E34" s="43">
        <v>36.119999999999997</v>
      </c>
      <c r="F34" s="24" t="str">
        <f>B34</f>
        <v>Маркер перманентный (нестираемый) BRAUBERG "CLASSICLine", ЧЕРНЫЙ, корпус тонкий, наконечник 1 мм</v>
      </c>
      <c r="G34" s="42">
        <v>28.51</v>
      </c>
      <c r="H34" s="22">
        <f t="shared" si="4"/>
        <v>12.460302936997261</v>
      </c>
      <c r="I34" s="15">
        <f t="shared" si="5"/>
        <v>33.270000000000003</v>
      </c>
    </row>
    <row r="35" spans="1:9" ht="73.5" customHeight="1" x14ac:dyDescent="0.25">
      <c r="A35" s="23">
        <v>25</v>
      </c>
      <c r="B35" s="24" t="str">
        <f>'Прил. 2.1'!B33</f>
        <v>Папка-регистратор BRAUBERG, мраморное покрытие, А4 +, содержание, 70 мм, черный корешок</v>
      </c>
      <c r="C35" s="90">
        <v>227.506</v>
      </c>
      <c r="D35" s="24" t="str">
        <f>B35</f>
        <v>Папка-регистратор BRAUBERG, мраморное покрытие, А4 +, содержание, 70 мм, черный корешок</v>
      </c>
      <c r="E35" s="43">
        <v>233.65</v>
      </c>
      <c r="F35" s="24" t="str">
        <f>B35</f>
        <v>Папка-регистратор BRAUBERG, мраморное покрытие, А4 +, содержание, 70 мм, черный корешок</v>
      </c>
      <c r="G35" s="42">
        <v>194.71</v>
      </c>
      <c r="H35" s="22">
        <f t="shared" si="4"/>
        <v>9.5759849595632573</v>
      </c>
      <c r="I35" s="15">
        <f t="shared" si="5"/>
        <v>218.62</v>
      </c>
    </row>
    <row r="36" spans="1:9" ht="58.5" customHeight="1" x14ac:dyDescent="0.25">
      <c r="A36" s="23">
        <v>26</v>
      </c>
      <c r="B36" s="24" t="str">
        <f>'Прил. 2.1'!B34</f>
        <v>Закладки клейкие POST-IT, бумажные, 22,2 мм, 3 цвета х 100 шт., 671-3</v>
      </c>
      <c r="C36" s="90">
        <v>179.11</v>
      </c>
      <c r="D36" s="24" t="str">
        <f>B36</f>
        <v>Закладки клейкие POST-IT, бумажные, 22,2 мм, 3 цвета х 100 шт., 671-3</v>
      </c>
      <c r="E36" s="43">
        <v>183.95</v>
      </c>
      <c r="F36" s="24" t="str">
        <f>B36</f>
        <v>Закладки клейкие POST-IT, бумажные, 22,2 мм, 3 цвета х 100 шт., 671-3</v>
      </c>
      <c r="G36" s="42">
        <v>161.36000000000001</v>
      </c>
      <c r="H36" s="22">
        <f t="shared" si="4"/>
        <v>6.8039296620264134</v>
      </c>
      <c r="I36" s="15">
        <f t="shared" si="5"/>
        <v>174.81</v>
      </c>
    </row>
    <row r="37" spans="1:9" ht="58.5" customHeight="1" x14ac:dyDescent="0.25">
      <c r="A37" s="23">
        <v>27</v>
      </c>
      <c r="B37" s="24" t="str">
        <f>'Прил. 2.1'!B35</f>
        <v>Карандаш чернографитный BEIFA (Бэйфа), 1 шт., "A Plus", НВ, с резинкой, корпус желтый</v>
      </c>
      <c r="C37" s="91">
        <v>7</v>
      </c>
      <c r="D37" s="24" t="str">
        <f t="shared" si="1"/>
        <v>Карандаш чернографитный BEIFA (Бэйфа), 1 шт., "A Plus", НВ, с резинкой, корпус желтый</v>
      </c>
      <c r="E37" s="94">
        <v>9</v>
      </c>
      <c r="F37" s="24" t="str">
        <f t="shared" si="2"/>
        <v>Карандаш чернографитный BEIFA (Бэйфа), 1 шт., "A Plus", НВ, с резинкой, корпус желтый</v>
      </c>
      <c r="G37" s="42">
        <v>5.38</v>
      </c>
      <c r="H37" s="93">
        <f t="shared" si="4"/>
        <v>25.432273189200082</v>
      </c>
      <c r="I37" s="15">
        <f t="shared" si="5"/>
        <v>7.13</v>
      </c>
    </row>
  </sheetData>
  <sheetProtection formatColumns="0" formatRows="0" insertRows="0" deleteRows="0" selectLockedCells="1" sort="0" autoFilter="0"/>
  <mergeCells count="13">
    <mergeCell ref="H2:I2"/>
    <mergeCell ref="G1:H1"/>
    <mergeCell ref="B8:C8"/>
    <mergeCell ref="D8:E8"/>
    <mergeCell ref="F8:G8"/>
    <mergeCell ref="A4:I4"/>
    <mergeCell ref="A6:A9"/>
    <mergeCell ref="B6:G6"/>
    <mergeCell ref="I6:I9"/>
    <mergeCell ref="B7:C7"/>
    <mergeCell ref="D7:E7"/>
    <mergeCell ref="F7:G7"/>
    <mergeCell ref="H6:H9"/>
  </mergeCells>
  <dataValidations count="1">
    <dataValidation type="decimal" allowBlank="1" showInputMessage="1" showErrorMessage="1" errorTitle="ВНИМАНИЕ!" error="Введите действительное число больше нуля." sqref="C11:C31 E11:E37 G11:G37" xr:uid="{00000000-0002-0000-0200-000000000000}">
      <formula1>0</formula1>
      <formula2>1000000000</formula2>
    </dataValidation>
  </dataValidations>
  <pageMargins left="0.7" right="0.7" top="0.75" bottom="0.75" header="0.3" footer="0.3"/>
  <pageSetup paperSize="9" scale="27"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1000000}">
          <x14:formula1>
            <xm:f>ИД!$A$1:$A$2</xm:f>
          </x14:formula1>
          <xm:sqref>A4:I4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Лист4">
    <tabColor rgb="FF92D050"/>
    <pageSetUpPr fitToPage="1"/>
  </sheetPr>
  <dimension ref="A1:J52"/>
  <sheetViews>
    <sheetView view="pageBreakPreview" zoomScale="85" zoomScaleNormal="85" zoomScaleSheetLayoutView="85" workbookViewId="0">
      <selection activeCell="C23" sqref="C23"/>
    </sheetView>
  </sheetViews>
  <sheetFormatPr defaultRowHeight="17.25" x14ac:dyDescent="0.25"/>
  <cols>
    <col min="1" max="1" width="6.42578125" style="1" customWidth="1"/>
    <col min="2" max="2" width="31.85546875" style="1" customWidth="1"/>
    <col min="3" max="3" width="36.85546875" style="1" customWidth="1"/>
    <col min="4" max="4" width="18.140625" style="1" customWidth="1"/>
    <col min="5" max="5" width="21.85546875" style="1" customWidth="1"/>
    <col min="6" max="7" width="18" style="1" customWidth="1"/>
    <col min="8" max="8" width="19.85546875" style="1" customWidth="1"/>
    <col min="9" max="9" width="16.140625" style="3" customWidth="1"/>
    <col min="10" max="10" width="16.28515625" style="3" customWidth="1"/>
    <col min="11" max="16384" width="9.140625" style="3"/>
  </cols>
  <sheetData>
    <row r="1" spans="1:10" x14ac:dyDescent="0.25">
      <c r="H1" s="68" t="s">
        <v>5</v>
      </c>
      <c r="I1" s="68"/>
      <c r="J1" s="18" t="s">
        <v>20</v>
      </c>
    </row>
    <row r="2" spans="1:10" x14ac:dyDescent="0.25">
      <c r="I2" s="65" t="s">
        <v>2</v>
      </c>
      <c r="J2" s="65"/>
    </row>
    <row r="3" spans="1:10" ht="15.75" customHeight="1" x14ac:dyDescent="0.25"/>
    <row r="4" spans="1:10" ht="20.25" customHeight="1" x14ac:dyDescent="0.25">
      <c r="A4" s="72" t="s">
        <v>27</v>
      </c>
      <c r="B4" s="72"/>
      <c r="C4" s="72"/>
      <c r="D4" s="72"/>
      <c r="E4" s="72"/>
      <c r="F4" s="72"/>
      <c r="G4" s="72"/>
      <c r="H4" s="72"/>
      <c r="I4" s="72"/>
      <c r="J4" s="72"/>
    </row>
    <row r="5" spans="1:10" s="8" customFormat="1" ht="12" customHeight="1" x14ac:dyDescent="0.25">
      <c r="A5" s="5"/>
      <c r="B5" s="5"/>
      <c r="C5" s="5"/>
      <c r="D5" s="5"/>
      <c r="E5" s="5"/>
      <c r="F5" s="5"/>
      <c r="G5" s="5"/>
      <c r="H5" s="5"/>
    </row>
    <row r="6" spans="1:10" s="8" customFormat="1" ht="38.25" customHeight="1" x14ac:dyDescent="0.25">
      <c r="A6" s="75" t="s">
        <v>13</v>
      </c>
      <c r="B6" s="74" t="str">
        <f>IF(A4="Определение ценовой информации, полученной из общедоступных источников","Сведения (информация) об идентичных (однородных) товарах (работах, услугах), полученные из общедоступных источников информации","Сведения (информация) об идентичных (однородных) товарах (работах, услугах), полученные из ЕИС")</f>
        <v>Сведения (информация) об идентичных (однородных) товарах (работах, услугах), полученные из общедоступных источников информации</v>
      </c>
      <c r="C6" s="88"/>
      <c r="D6" s="89"/>
      <c r="E6" s="73" t="s">
        <v>21</v>
      </c>
      <c r="F6" s="73"/>
      <c r="G6" s="73"/>
      <c r="H6" s="73" t="s">
        <v>32</v>
      </c>
      <c r="I6" s="73" t="s">
        <v>25</v>
      </c>
      <c r="J6" s="73" t="s">
        <v>26</v>
      </c>
    </row>
    <row r="7" spans="1:10" s="8" customFormat="1" ht="92.25" customHeight="1" x14ac:dyDescent="0.25">
      <c r="A7" s="79"/>
      <c r="B7" s="9" t="s">
        <v>18</v>
      </c>
      <c r="C7" s="9" t="str">
        <f>IF(A4="Определение ценовой информации, полученной из общедоступных источников","наименование общедоступного источника информации","реестровый номер контракта в ЕИС")</f>
        <v>наименование общедоступного источника информации</v>
      </c>
      <c r="D7" s="9" t="s">
        <v>31</v>
      </c>
      <c r="E7" s="9" t="s">
        <v>22</v>
      </c>
      <c r="F7" s="9" t="s">
        <v>23</v>
      </c>
      <c r="G7" s="9" t="s">
        <v>24</v>
      </c>
      <c r="H7" s="73"/>
      <c r="I7" s="73"/>
      <c r="J7" s="73"/>
    </row>
    <row r="8" spans="1:10" s="8" customFormat="1" x14ac:dyDescent="0.25">
      <c r="A8" s="14">
        <v>1</v>
      </c>
      <c r="B8" s="9">
        <v>2</v>
      </c>
      <c r="C8" s="9">
        <v>3</v>
      </c>
      <c r="D8" s="9">
        <v>4</v>
      </c>
      <c r="E8" s="9">
        <v>5</v>
      </c>
      <c r="F8" s="9">
        <v>6</v>
      </c>
      <c r="G8" s="9">
        <v>7</v>
      </c>
      <c r="H8" s="9">
        <v>8</v>
      </c>
      <c r="I8" s="9">
        <v>9</v>
      </c>
      <c r="J8" s="9">
        <v>10</v>
      </c>
    </row>
    <row r="9" spans="1:10" s="8" customFormat="1" ht="16.5" customHeight="1" x14ac:dyDescent="0.25">
      <c r="A9" s="85">
        <v>1</v>
      </c>
      <c r="B9" s="82"/>
      <c r="C9" s="26"/>
      <c r="D9" s="25">
        <v>0</v>
      </c>
      <c r="E9" s="26"/>
      <c r="F9" s="26"/>
      <c r="G9" s="26"/>
      <c r="H9" s="16">
        <f t="shared" ref="H9:H11" si="0">D9</f>
        <v>0</v>
      </c>
      <c r="I9" s="80">
        <f>ROUND(AVERAGE(H9:H11),2)</f>
        <v>0</v>
      </c>
      <c r="J9" s="81" t="e">
        <f>STDEVA(H9:H11)/I9*100</f>
        <v>#DIV/0!</v>
      </c>
    </row>
    <row r="10" spans="1:10" s="8" customFormat="1" ht="16.5" customHeight="1" x14ac:dyDescent="0.25">
      <c r="A10" s="86"/>
      <c r="B10" s="83"/>
      <c r="C10" s="26"/>
      <c r="D10" s="25">
        <v>0</v>
      </c>
      <c r="E10" s="26"/>
      <c r="F10" s="26"/>
      <c r="G10" s="26"/>
      <c r="H10" s="16">
        <f t="shared" si="0"/>
        <v>0</v>
      </c>
      <c r="I10" s="80"/>
      <c r="J10" s="81"/>
    </row>
    <row r="11" spans="1:10" s="8" customFormat="1" ht="16.5" customHeight="1" x14ac:dyDescent="0.25">
      <c r="A11" s="87"/>
      <c r="B11" s="84"/>
      <c r="C11" s="26"/>
      <c r="D11" s="25">
        <v>0</v>
      </c>
      <c r="E11" s="26"/>
      <c r="F11" s="26"/>
      <c r="G11" s="26"/>
      <c r="H11" s="16">
        <f t="shared" si="0"/>
        <v>0</v>
      </c>
      <c r="I11" s="80"/>
      <c r="J11" s="81"/>
    </row>
    <row r="12" spans="1:10" ht="16.5" customHeight="1" x14ac:dyDescent="0.25"/>
    <row r="13" spans="1:10" ht="16.5" customHeight="1" x14ac:dyDescent="0.25"/>
    <row r="14" spans="1:10" ht="16.5" customHeight="1" x14ac:dyDescent="0.25"/>
    <row r="15" spans="1:10" ht="16.5" customHeight="1" x14ac:dyDescent="0.25"/>
    <row r="16" spans="1:10" ht="16.5" customHeight="1" x14ac:dyDescent="0.25"/>
    <row r="17" ht="16.5" customHeight="1" x14ac:dyDescent="0.25"/>
    <row r="18" ht="16.5" customHeight="1" x14ac:dyDescent="0.25"/>
    <row r="19" ht="16.5" customHeight="1" x14ac:dyDescent="0.25"/>
    <row r="20" ht="16.5" customHeight="1" x14ac:dyDescent="0.25"/>
    <row r="21" ht="16.5" customHeight="1" x14ac:dyDescent="0.25"/>
    <row r="22" ht="16.5" customHeight="1" x14ac:dyDescent="0.25"/>
    <row r="23" ht="16.5" customHeight="1" x14ac:dyDescent="0.25"/>
    <row r="24" ht="16.5" customHeight="1" x14ac:dyDescent="0.25"/>
    <row r="25" ht="16.5" customHeight="1" x14ac:dyDescent="0.25"/>
    <row r="26" ht="16.5" customHeight="1" x14ac:dyDescent="0.25"/>
    <row r="27" ht="16.5" customHeight="1" x14ac:dyDescent="0.25"/>
    <row r="28" ht="16.5" customHeight="1" x14ac:dyDescent="0.25"/>
    <row r="29" ht="16.5" customHeight="1" x14ac:dyDescent="0.25"/>
    <row r="30" ht="16.5" customHeight="1" x14ac:dyDescent="0.25"/>
    <row r="31" ht="16.5" customHeight="1" x14ac:dyDescent="0.25"/>
    <row r="32" ht="16.5" customHeight="1" x14ac:dyDescent="0.25"/>
    <row r="33" ht="16.5" customHeight="1" x14ac:dyDescent="0.25"/>
    <row r="34" ht="16.5" customHeight="1" x14ac:dyDescent="0.25"/>
    <row r="35" ht="16.5" customHeight="1" x14ac:dyDescent="0.25"/>
    <row r="36" ht="16.5" customHeight="1" x14ac:dyDescent="0.25"/>
    <row r="37" ht="16.5" customHeight="1" x14ac:dyDescent="0.25"/>
    <row r="38" ht="16.5" customHeight="1" x14ac:dyDescent="0.25"/>
    <row r="39" ht="16.5" customHeight="1" x14ac:dyDescent="0.25"/>
    <row r="40" ht="16.5" customHeight="1" x14ac:dyDescent="0.25"/>
    <row r="41" ht="16.5" customHeight="1" x14ac:dyDescent="0.25"/>
    <row r="42" ht="16.5" customHeight="1" x14ac:dyDescent="0.25"/>
    <row r="43" ht="16.5" customHeight="1" x14ac:dyDescent="0.25"/>
    <row r="44" ht="16.5" customHeight="1" x14ac:dyDescent="0.25"/>
    <row r="45" ht="16.5" customHeight="1" x14ac:dyDescent="0.25"/>
    <row r="46" ht="16.5" customHeight="1" x14ac:dyDescent="0.25"/>
    <row r="47" ht="16.5" customHeight="1" x14ac:dyDescent="0.25"/>
    <row r="48" ht="16.5" customHeight="1" x14ac:dyDescent="0.25"/>
    <row r="49" ht="16.5" customHeight="1" x14ac:dyDescent="0.25"/>
    <row r="50" ht="16.5" customHeight="1" x14ac:dyDescent="0.25"/>
    <row r="51" ht="16.5" customHeight="1" x14ac:dyDescent="0.25"/>
    <row r="52" ht="16.5" customHeight="1" x14ac:dyDescent="0.25"/>
  </sheetData>
  <sheetProtection formatColumns="0" formatRows="0" insertRows="0" deleteRows="0" selectLockedCells="1" sort="0" autoFilter="0"/>
  <mergeCells count="13">
    <mergeCell ref="H1:I1"/>
    <mergeCell ref="A4:J4"/>
    <mergeCell ref="I9:I11"/>
    <mergeCell ref="J9:J11"/>
    <mergeCell ref="B9:B11"/>
    <mergeCell ref="A9:A11"/>
    <mergeCell ref="I2:J2"/>
    <mergeCell ref="A6:A7"/>
    <mergeCell ref="E6:G6"/>
    <mergeCell ref="H6:H7"/>
    <mergeCell ref="B6:D6"/>
    <mergeCell ref="I6:I7"/>
    <mergeCell ref="J6:J7"/>
  </mergeCells>
  <pageMargins left="0.7" right="0.7" top="0.75" bottom="0.75" header="0.3" footer="0.3"/>
  <pageSetup paperSize="9" scale="64" orientation="landscape" r:id="rId1"/>
  <ignoredErrors>
    <ignoredError sqref="I9:J9"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ИД!$A$4:$A$5</xm:f>
          </x14:formula1>
          <xm:sqref>A4:J4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Лист5"/>
  <dimension ref="A1:A8"/>
  <sheetViews>
    <sheetView workbookViewId="0">
      <selection activeCell="C3" sqref="C3"/>
    </sheetView>
  </sheetViews>
  <sheetFormatPr defaultColWidth="14.5703125" defaultRowHeight="18.75" customHeight="1" x14ac:dyDescent="0.25"/>
  <cols>
    <col min="1" max="1" width="116.85546875" style="20" customWidth="1"/>
    <col min="2" max="16384" width="14.5703125" style="20"/>
  </cols>
  <sheetData>
    <row r="1" spans="1:1" ht="18.75" customHeight="1" x14ac:dyDescent="0.25">
      <c r="A1" s="19" t="s">
        <v>35</v>
      </c>
    </row>
    <row r="2" spans="1:1" ht="18.75" customHeight="1" x14ac:dyDescent="0.25">
      <c r="A2" s="19" t="s">
        <v>36</v>
      </c>
    </row>
    <row r="4" spans="1:1" ht="18.75" customHeight="1" x14ac:dyDescent="0.25">
      <c r="A4" s="20" t="s">
        <v>27</v>
      </c>
    </row>
    <row r="5" spans="1:1" ht="18.75" customHeight="1" x14ac:dyDescent="0.25">
      <c r="A5" s="19" t="s">
        <v>34</v>
      </c>
    </row>
    <row r="7" spans="1:1" ht="18.75" customHeight="1" x14ac:dyDescent="0.25">
      <c r="A7" s="20" t="s">
        <v>37</v>
      </c>
    </row>
    <row r="8" spans="1:1" ht="18.75" customHeight="1" x14ac:dyDescent="0.25">
      <c r="A8" s="20" t="s">
        <v>39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5</vt:i4>
      </vt:variant>
      <vt:variant>
        <vt:lpstr>Именованные диапазоны</vt:lpstr>
      </vt:variant>
      <vt:variant>
        <vt:i4>4</vt:i4>
      </vt:variant>
    </vt:vector>
  </HeadingPairs>
  <TitlesOfParts>
    <vt:vector size="9" baseType="lpstr">
      <vt:lpstr>Прил.2</vt:lpstr>
      <vt:lpstr>Прил. 2.1</vt:lpstr>
      <vt:lpstr>Прил.2.2</vt:lpstr>
      <vt:lpstr>Прил.2.3</vt:lpstr>
      <vt:lpstr>ИД</vt:lpstr>
      <vt:lpstr>'Прил. 2.1'!Область_печати</vt:lpstr>
      <vt:lpstr>Прил.2!Область_печати</vt:lpstr>
      <vt:lpstr>Прил.2.2!Область_печати</vt:lpstr>
      <vt:lpstr>Прил.2.3!Область_печати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Логинов Д.А.</dc:creator>
  <cp:lastModifiedBy>user</cp:lastModifiedBy>
  <cp:lastPrinted>2021-07-05T10:11:31Z</cp:lastPrinted>
  <dcterms:created xsi:type="dcterms:W3CDTF">2016-09-14T10:28:21Z</dcterms:created>
  <dcterms:modified xsi:type="dcterms:W3CDTF">2021-09-09T10:04:58Z</dcterms:modified>
</cp:coreProperties>
</file>