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/>
  </bookViews>
  <sheets>
    <sheet name="Обоснование НЦМК" sheetId="1" r:id="rId1"/>
    <sheet name="Опред. из неск источников" sheetId="2" r:id="rId2"/>
    <sheet name="Общедоступ" sheetId="3" r:id="rId3"/>
    <sheet name="Запрос Поставщику свод" sheetId="4" r:id="rId4"/>
  </sheets>
  <definedNames>
    <definedName name="_ftn2_1">'Обоснование НЦМК'!#REF!</definedName>
    <definedName name="_GoBack_2">'Опред. из неск источников'!$M$9</definedName>
    <definedName name="_xlnm._FilterDatabase" localSheetId="3" hidden="1">'Запрос Поставщику свод'!$A$9:$V$20</definedName>
    <definedName name="_xlnm._FilterDatabase" localSheetId="2" hidden="1">Общедоступ!$A$11:$IV$50</definedName>
    <definedName name="_xlnm._FilterDatabase" localSheetId="1" hidden="1">'Опред. из неск источников'!$B$11:$IS$12</definedName>
    <definedName name="Print_Area_1">'Обоснование НЦМК'!$A$1:$M$11</definedName>
    <definedName name="Print_Area_2">'Опред. из неск источников'!$B$1:$M$12</definedName>
    <definedName name="Print_Area_3">Общедоступ!$A$1:$L$50</definedName>
    <definedName name="Print_Area_4">'Запрос Поставщику свод'!$A$1:$M$23</definedName>
    <definedName name="_xlnm.Print_Area" localSheetId="3">'Запрос Поставщику свод'!$A$5:$L$10</definedName>
    <definedName name="_xlnm.Print_Area" localSheetId="0">'Обоснование НЦМК'!$A$1:$O$14</definedName>
    <definedName name="_xlnm.Print_Area" localSheetId="1">'Опред. из неск источников'!$B$1:$M$18</definedName>
  </definedNames>
  <calcPr calcId="145621"/>
</workbook>
</file>

<file path=xl/calcChain.xml><?xml version="1.0" encoding="utf-8"?>
<calcChain xmlns="http://schemas.openxmlformats.org/spreadsheetml/2006/main">
  <c r="M46" i="4" l="1"/>
  <c r="L46" i="4"/>
  <c r="D46" i="4"/>
  <c r="M45" i="4"/>
  <c r="L45" i="4"/>
  <c r="F46" i="4" l="1"/>
  <c r="D45" i="4"/>
  <c r="M44" i="4"/>
  <c r="L44" i="4"/>
  <c r="D44" i="4"/>
  <c r="M43" i="4"/>
  <c r="L43" i="4"/>
  <c r="D43" i="4"/>
  <c r="M42" i="4"/>
  <c r="L42" i="4"/>
  <c r="D42" i="4"/>
  <c r="M41" i="4"/>
  <c r="L41" i="4"/>
  <c r="D41" i="4"/>
  <c r="M40" i="4"/>
  <c r="L40" i="4"/>
  <c r="D40" i="4"/>
  <c r="M39" i="4"/>
  <c r="L39" i="4"/>
  <c r="D39" i="4"/>
  <c r="M38" i="4"/>
  <c r="L38" i="4"/>
  <c r="D38" i="4"/>
  <c r="F38" i="4" s="1"/>
  <c r="A38" i="4"/>
  <c r="M37" i="4"/>
  <c r="L37" i="4"/>
  <c r="D37" i="4"/>
  <c r="F37" i="4" s="1"/>
  <c r="M36" i="4"/>
  <c r="L36" i="4"/>
  <c r="D36" i="4"/>
  <c r="F36" i="4" s="1"/>
  <c r="M35" i="4"/>
  <c r="L35" i="4"/>
  <c r="D35" i="4"/>
  <c r="M34" i="4"/>
  <c r="L34" i="4"/>
  <c r="D34" i="4"/>
  <c r="M33" i="4"/>
  <c r="L33" i="4"/>
  <c r="A39" i="4" l="1"/>
  <c r="A40" i="4" s="1"/>
  <c r="A41" i="4" s="1"/>
  <c r="A42" i="4" s="1"/>
  <c r="A43" i="4" s="1"/>
  <c r="A44" i="4" s="1"/>
  <c r="A45" i="4" s="1"/>
  <c r="A46" i="4" s="1"/>
  <c r="F34" i="4"/>
  <c r="F35" i="4"/>
  <c r="F39" i="4"/>
  <c r="F40" i="4"/>
  <c r="F41" i="4"/>
  <c r="F42" i="4"/>
  <c r="F43" i="4"/>
  <c r="F44" i="4"/>
  <c r="F45" i="4"/>
  <c r="D33" i="4"/>
  <c r="M32" i="4"/>
  <c r="L32" i="4"/>
  <c r="D32" i="4"/>
  <c r="M31" i="4"/>
  <c r="L31" i="4"/>
  <c r="D31" i="4"/>
  <c r="F31" i="4" s="1"/>
  <c r="M30" i="4"/>
  <c r="L30" i="4"/>
  <c r="D30" i="4"/>
  <c r="M29" i="4"/>
  <c r="L29" i="4"/>
  <c r="D29" i="4"/>
  <c r="M28" i="4"/>
  <c r="L28" i="4"/>
  <c r="D28" i="4"/>
  <c r="F28" i="4" s="1"/>
  <c r="A28" i="4"/>
  <c r="M27" i="4"/>
  <c r="L27" i="4"/>
  <c r="D27" i="4"/>
  <c r="F27" i="4" s="1"/>
  <c r="M26" i="4"/>
  <c r="L26" i="4"/>
  <c r="F29" i="4" l="1"/>
  <c r="F32" i="4"/>
  <c r="F33" i="4"/>
  <c r="A29" i="4"/>
  <c r="A30" i="4" s="1"/>
  <c r="A31" i="4" s="1"/>
  <c r="A32" i="4" s="1"/>
  <c r="A33" i="4" s="1"/>
  <c r="A34" i="4" s="1"/>
  <c r="A35" i="4" s="1"/>
  <c r="A36" i="4" s="1"/>
  <c r="F30" i="4"/>
  <c r="D26" i="4"/>
  <c r="F26" i="4" s="1"/>
  <c r="M25" i="4"/>
  <c r="L25" i="4"/>
  <c r="D25" i="4"/>
  <c r="F25" i="4" s="1"/>
  <c r="M24" i="4"/>
  <c r="L24" i="4"/>
  <c r="D24" i="4"/>
  <c r="F24" i="4" s="1"/>
  <c r="M23" i="4"/>
  <c r="L23" i="4"/>
  <c r="D23" i="4"/>
  <c r="F23" i="4" s="1"/>
  <c r="M22" i="4"/>
  <c r="L22" i="4"/>
  <c r="D22" i="4"/>
  <c r="F22" i="4" s="1"/>
  <c r="M21" i="4"/>
  <c r="L21" i="4"/>
  <c r="D21" i="4" l="1"/>
  <c r="M20" i="4"/>
  <c r="L20" i="4"/>
  <c r="D20" i="4"/>
  <c r="M19" i="4"/>
  <c r="L19" i="4"/>
  <c r="D19" i="4"/>
  <c r="M18" i="4"/>
  <c r="L18" i="4"/>
  <c r="D18" i="4"/>
  <c r="M17" i="4"/>
  <c r="L17" i="4"/>
  <c r="D17" i="4"/>
  <c r="A17" i="4" s="1"/>
  <c r="M16" i="4"/>
  <c r="L16" i="4"/>
  <c r="D16" i="4"/>
  <c r="F16" i="4" s="1"/>
  <c r="M15" i="4"/>
  <c r="L15" i="4"/>
  <c r="D15" i="4"/>
  <c r="M14" i="4"/>
  <c r="L14" i="4"/>
  <c r="D14" i="4"/>
  <c r="M13" i="4"/>
  <c r="L13" i="4"/>
  <c r="D13" i="4"/>
  <c r="M12" i="4"/>
  <c r="L12" i="4"/>
  <c r="D12" i="4"/>
  <c r="M11" i="4"/>
  <c r="L11" i="4"/>
  <c r="A18" i="4" l="1"/>
  <c r="A19" i="4" s="1"/>
  <c r="A20" i="4" s="1"/>
  <c r="A21" i="4" s="1"/>
  <c r="A22" i="4" s="1"/>
  <c r="A23" i="4" s="1"/>
  <c r="A24" i="4" s="1"/>
  <c r="A25" i="4" s="1"/>
  <c r="A26" i="4" s="1"/>
  <c r="F12" i="4"/>
  <c r="F13" i="4"/>
  <c r="F14" i="4"/>
  <c r="F15" i="4"/>
  <c r="F17" i="4"/>
  <c r="F18" i="4"/>
  <c r="F19" i="4"/>
  <c r="F20" i="4"/>
  <c r="F21" i="4"/>
  <c r="D11" i="4"/>
  <c r="F11" i="4" s="1"/>
  <c r="A11" i="4"/>
  <c r="A12" i="4" s="1"/>
  <c r="A13" i="4" s="1"/>
  <c r="A14" i="4" s="1"/>
  <c r="A15" i="4" s="1"/>
  <c r="M10" i="4"/>
  <c r="L10" i="4"/>
  <c r="D10" i="4"/>
  <c r="F10" i="4" s="1"/>
  <c r="J122" i="3"/>
  <c r="J121" i="3"/>
  <c r="J120" i="3"/>
  <c r="J119" i="3"/>
  <c r="J118" i="3"/>
  <c r="J117" i="3"/>
  <c r="J116" i="3"/>
  <c r="J115" i="3"/>
  <c r="J114" i="3"/>
  <c r="J113" i="3"/>
  <c r="J112" i="3"/>
  <c r="K114" i="3" l="1"/>
  <c r="K117" i="3"/>
  <c r="K120" i="3"/>
  <c r="L120" i="3" s="1"/>
  <c r="J111" i="3" l="1"/>
  <c r="K111" i="3" s="1"/>
  <c r="L111" i="3" s="1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K90" i="3" l="1"/>
  <c r="L90" i="3" s="1"/>
  <c r="K87" i="3"/>
  <c r="L87" i="3" s="1"/>
  <c r="K93" i="3"/>
  <c r="K99" i="3"/>
  <c r="L99" i="3" s="1"/>
  <c r="K102" i="3"/>
  <c r="L102" i="3" s="1"/>
  <c r="K108" i="3"/>
  <c r="L108" i="3" s="1"/>
  <c r="K96" i="3"/>
  <c r="L96" i="3" s="1"/>
  <c r="K105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K78" i="3" l="1"/>
  <c r="L78" i="3" s="1"/>
  <c r="K81" i="3"/>
  <c r="K84" i="3"/>
  <c r="K72" i="3"/>
  <c r="L72" i="3" s="1"/>
  <c r="K75" i="3"/>
  <c r="K69" i="3"/>
  <c r="L69" i="3" s="1"/>
  <c r="J68" i="3"/>
  <c r="J67" i="3"/>
  <c r="J66" i="3"/>
  <c r="J65" i="3"/>
  <c r="J64" i="3"/>
  <c r="K66" i="3" l="1"/>
  <c r="L66" i="3" s="1"/>
  <c r="J63" i="3"/>
  <c r="K63" i="3" s="1"/>
  <c r="L63" i="3" s="1"/>
  <c r="J62" i="3"/>
  <c r="J61" i="3"/>
  <c r="J60" i="3"/>
  <c r="J59" i="3"/>
  <c r="J58" i="3"/>
  <c r="J57" i="3"/>
  <c r="J56" i="3"/>
  <c r="J55" i="3"/>
  <c r="J54" i="3"/>
  <c r="J53" i="3"/>
  <c r="J52" i="3"/>
  <c r="J51" i="3"/>
  <c r="K54" i="3" l="1"/>
  <c r="L54" i="3" s="1"/>
  <c r="K60" i="3"/>
  <c r="K51" i="3"/>
  <c r="L51" i="3" s="1"/>
  <c r="K57" i="3"/>
  <c r="L57" i="3" s="1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K45" i="3" l="1"/>
  <c r="L45" i="3" s="1"/>
  <c r="K33" i="3"/>
  <c r="L33" i="3" s="1"/>
  <c r="K39" i="3"/>
  <c r="L39" i="3" s="1"/>
  <c r="K30" i="3"/>
  <c r="L30" i="3" s="1"/>
  <c r="K48" i="3"/>
  <c r="L48" i="3" s="1"/>
  <c r="K36" i="3"/>
  <c r="L36" i="3" s="1"/>
  <c r="K42" i="3"/>
  <c r="L42" i="3" s="1"/>
  <c r="J27" i="3"/>
  <c r="K27" i="3" s="1"/>
  <c r="L27" i="3" s="1"/>
  <c r="J26" i="3"/>
  <c r="J25" i="3"/>
  <c r="J24" i="3"/>
  <c r="J23" i="3"/>
  <c r="J22" i="3"/>
  <c r="J21" i="3"/>
  <c r="J20" i="3"/>
  <c r="J19" i="3"/>
  <c r="J18" i="3"/>
  <c r="J17" i="3"/>
  <c r="J16" i="3"/>
  <c r="J15" i="3"/>
  <c r="K18" i="3" l="1"/>
  <c r="L18" i="3" s="1"/>
  <c r="K15" i="3"/>
  <c r="L15" i="3" s="1"/>
  <c r="K21" i="3"/>
  <c r="L21" i="3" s="1"/>
  <c r="K24" i="3"/>
  <c r="L24" i="3" s="1"/>
  <c r="F12" i="2" l="1"/>
  <c r="C12" i="2" l="1"/>
  <c r="B5" i="1" l="1"/>
  <c r="L12" i="2" l="1"/>
  <c r="M12" i="2" s="1"/>
  <c r="B8" i="1" l="1"/>
  <c r="L60" i="3"/>
  <c r="L84" i="3"/>
  <c r="L81" i="3"/>
  <c r="L75" i="3"/>
  <c r="L105" i="3"/>
  <c r="L93" i="3"/>
  <c r="L117" i="3"/>
  <c r="L114" i="3"/>
  <c r="M13" i="2" l="1"/>
</calcChain>
</file>

<file path=xl/sharedStrings.xml><?xml version="1.0" encoding="utf-8"?>
<sst xmlns="http://schemas.openxmlformats.org/spreadsheetml/2006/main" count="110" uniqueCount="57">
  <si>
    <t>Приложение №2</t>
  </si>
  <si>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</si>
  <si>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</si>
  <si>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</si>
  <si>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</si>
  <si>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</si>
  <si>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</si>
  <si>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</si>
  <si>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лист 2</t>
  </si>
  <si>
    <t>Определение НМЦК методом сопоставимых рыночных цен (анализа рынка)</t>
  </si>
  <si>
    <t>№ п/п</t>
  </si>
  <si>
    <t>Наименование товара (работы, услуги)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</si>
  <si>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</si>
  <si>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</si>
  <si>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руб.</t>
  </si>
  <si>
    <t>запрос поставщикам (подрядчикам, исполнителям)</t>
  </si>
  <si>
    <t>запрос в ЕИС</t>
  </si>
  <si>
    <t>реестр контрактов</t>
  </si>
  <si>
    <t>общедоступные источники</t>
  </si>
  <si>
    <t>Определение ценовой информации, полученной из общедоступных источников</t>
  </si>
  <si>
    <t>Наименование общедоступного источника информации</t>
  </si>
  <si>
    <t>Цена за единицу товара (работы, услуги), руб.</t>
  </si>
  <si>
    <t>Применение поправочных коэффициентов (индексов)</t>
  </si>
  <si>
    <t>Средняя цена за единицу товара (работы, услуги), рубли</t>
  </si>
  <si>
    <t>Коэффициент вариации, %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</si>
  <si>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</si>
  <si>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</si>
  <si>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</si>
  <si>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-</t>
  </si>
  <si>
    <t>Информация от поставщиков (подрядчиков, исполнителей) о предлагаемых идентичных (однородных) товарах (работах, услугах)</t>
  </si>
  <si>
    <t>№1</t>
  </si>
  <si>
    <t>№2 </t>
  </si>
  <si>
    <t>№3</t>
  </si>
  <si>
    <t>№4</t>
  </si>
  <si>
    <t>№5</t>
  </si>
  <si>
    <t>наименование товара (работы, услуги)</t>
  </si>
  <si>
    <t>цена за единицу, руб.</t>
  </si>
  <si>
    <t>Единица изм.</t>
  </si>
  <si>
    <t>Определение НМЦК методом сопоставимых рыночных цен (анализа рынка) в соответствии с п.2 ст.22 44-ФЗ</t>
  </si>
  <si>
    <t>Определение ценовой информации полученной от поставщиков (подрядчиков, исполнителей)</t>
  </si>
  <si>
    <t>ИТОГО</t>
  </si>
  <si>
    <t>Шина 11х20</t>
  </si>
  <si>
    <t>Шина 21,3х24</t>
  </si>
  <si>
    <t xml:space="preserve">
Определение ценовой информации, полученных из общедоступных источников
</t>
  </si>
  <si>
    <t>Приложение 2.1</t>
  </si>
  <si>
    <t>Приложение 2.2</t>
  </si>
  <si>
    <t>Согласно приложения №2; 2.1; 2.2:2.3.</t>
  </si>
  <si>
    <t xml:space="preserve">Стоимость товара (работы, услуги), руб. </t>
  </si>
  <si>
    <t>Согласно приложению №3</t>
  </si>
  <si>
    <t>Приложение 2.3</t>
  </si>
  <si>
    <t>Цена за единицу товара (работы, услуги) с учетом применения коэффициента (индекса), руб.</t>
  </si>
  <si>
    <t xml:space="preserve"> Коэффициент вариации, % </t>
  </si>
  <si>
    <t>оказание услуг по подготовке и оформлению документов 
для последующей регистрации внесенных изменений в конструкцию автомобиля</t>
  </si>
  <si>
    <t>усл</t>
  </si>
  <si>
    <t>вх. № 327 от 05.08.2021</t>
  </si>
  <si>
    <t>вх. № 325 от 30.07.2021</t>
  </si>
  <si>
    <t>вх. № 326 от 30.07.2021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</si>
</sst>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р_."/>
    <numFmt numFmtId="165" formatCode="_-* #,##0.00_р_._-;\-* #,##0.00_р_._-;_-* \-??_р_._-;_-@_-"/>
  </numFmts>
  <fonts count="38" x14ac:knownFonts="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mbria"/>
      <family val="1"/>
      <charset val="204"/>
    </font>
    <font>
      <b/>
      <sz val="16"/>
      <name val="Cambria"/>
      <family val="1"/>
      <charset val="204"/>
    </font>
    <font>
      <b/>
      <sz val="12"/>
      <name val="Cambria"/>
      <family val="1"/>
      <charset val="204"/>
    </font>
    <font>
      <sz val="10"/>
      <name val="Cambria"/>
      <family val="1"/>
      <charset val="204"/>
    </font>
    <font>
      <u/>
      <sz val="11"/>
      <name val="Cambria"/>
      <family val="1"/>
      <charset val="204"/>
    </font>
    <font>
      <b/>
      <sz val="14"/>
      <name val="Cambria"/>
      <family val="1"/>
      <charset val="204"/>
    </font>
    <font>
      <b/>
      <sz val="11"/>
      <name val="Cambria"/>
      <family val="1"/>
      <charset val="204"/>
    </font>
    <font>
      <sz val="12"/>
      <name val="Cambria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u/>
      <sz val="16"/>
      <color rgb="FF0000FF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color rgb="FF0000FF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color rgb="FF0000FF"/>
      <name val="Times New Roman"/>
      <family val="1"/>
      <charset val="204"/>
    </font>
    <font>
      <b/>
      <sz val="18"/>
      <name val="Times New Roman"/>
      <family val="1"/>
      <charset val="204"/>
    </font>
    <font>
      <sz val="16"/>
      <name val="Arial"/>
      <family val="2"/>
      <charset val="204"/>
    </font>
    <font>
      <sz val="14"/>
      <name val="Arial"/>
      <family val="2"/>
      <charset val="204"/>
    </font>
    <font>
      <sz val="14"/>
      <color rgb="FF000000"/>
      <name val="Calibri"/>
      <family val="2"/>
      <charset val="204"/>
    </font>
    <font>
      <b/>
      <sz val="20"/>
      <color rgb="FF000000"/>
      <name val="Times New Roman"/>
      <family val="1"/>
      <charset val="204"/>
    </font>
    <font>
      <b/>
      <sz val="20"/>
      <name val="Times New Roman"/>
      <family val="1"/>
      <charset val="204"/>
    </font>
    <font>
      <sz val="18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5" fontId="2" fillId="0" borderId="0"/>
    <xf numFmtId="0" fontId="1" fillId="0" borderId="0"/>
  </cellStyleXfs>
  <cellXfs count="204">
    <xf numFmtId="0" fontId="0" fillId="0" borderId="0" xfId="0"/>
    <xf numFmtId="0" fontId="2" fillId="0" borderId="0" xfId="0" applyFont="1" applyBorder="1" applyAlignment="1"/>
    <xf numFmtId="0" fontId="2" fillId="0" borderId="0" xfId="0" applyFont="1" applyBorder="1" applyAlignment="1">
      <alignment vertical="center" wrapText="1"/>
    </xf>
    <xf numFmtId="0" fontId="8" fillId="0" borderId="0" xfId="0" applyFont="1" applyBorder="1" applyAlignment="1"/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/>
    <xf numFmtId="0" fontId="12" fillId="0" borderId="0" xfId="2" applyNumberFormat="1" applyFont="1" applyBorder="1" applyAlignment="1" applyProtection="1">
      <alignment vertical="center"/>
    </xf>
    <xf numFmtId="0" fontId="12" fillId="0" borderId="0" xfId="2" applyNumberFormat="1" applyFont="1" applyBorder="1" applyAlignment="1" applyProtection="1"/>
    <xf numFmtId="0" fontId="14" fillId="0" borderId="0" xfId="0" applyFont="1" applyBorder="1" applyAlignment="1"/>
    <xf numFmtId="0" fontId="15" fillId="0" borderId="0" xfId="0" applyFont="1" applyBorder="1" applyAlignment="1">
      <alignment vertical="center" wrapText="1"/>
    </xf>
    <xf numFmtId="0" fontId="15" fillId="0" borderId="0" xfId="2" applyFont="1" applyBorder="1" applyAlignment="1">
      <alignment horizontal="left" vertical="center" wrapText="1"/>
    </xf>
    <xf numFmtId="164" fontId="15" fillId="0" borderId="0" xfId="2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1" applyFont="1" applyBorder="1" applyAlignment="1" applyProtection="1">
      <alignment vertical="center" wrapText="1"/>
    </xf>
    <xf numFmtId="165" fontId="6" fillId="0" borderId="1" xfId="1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Font="1" applyFill="1" applyBorder="1" applyAlignment="1" applyProtection="1">
      <alignment vertical="center" wrapText="1"/>
    </xf>
    <xf numFmtId="165" fontId="6" fillId="2" borderId="1" xfId="1" applyFont="1" applyFill="1" applyBorder="1" applyAlignment="1" applyProtection="1">
      <alignment horizontal="center" vertical="center" wrapText="1"/>
    </xf>
    <xf numFmtId="0" fontId="0" fillId="2" borderId="0" xfId="0" applyFill="1"/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/>
    <xf numFmtId="165" fontId="5" fillId="0" borderId="0" xfId="1" applyFont="1" applyBorder="1" applyAlignment="1" applyProtection="1"/>
    <xf numFmtId="165" fontId="16" fillId="0" borderId="0" xfId="1" applyFont="1" applyBorder="1" applyAlignment="1" applyProtection="1"/>
    <xf numFmtId="0" fontId="6" fillId="0" borderId="0" xfId="0" applyFont="1"/>
    <xf numFmtId="0" fontId="16" fillId="0" borderId="0" xfId="0" applyFont="1"/>
    <xf numFmtId="0" fontId="5" fillId="0" borderId="13" xfId="0" applyFont="1" applyBorder="1" applyAlignment="1">
      <alignment horizontal="right" wrapText="1"/>
    </xf>
    <xf numFmtId="0" fontId="5" fillId="0" borderId="13" xfId="0" applyFont="1" applyBorder="1" applyAlignment="1">
      <alignment wrapText="1"/>
    </xf>
    <xf numFmtId="0" fontId="5" fillId="0" borderId="13" xfId="0" applyFont="1" applyBorder="1" applyAlignment="1">
      <alignment horizontal="center" wrapText="1"/>
    </xf>
    <xf numFmtId="0" fontId="6" fillId="2" borderId="0" xfId="0" applyFont="1" applyFill="1"/>
    <xf numFmtId="0" fontId="5" fillId="0" borderId="12" xfId="0" applyFont="1" applyBorder="1" applyAlignment="1">
      <alignment horizontal="center" vertical="center" wrapText="1"/>
    </xf>
    <xf numFmtId="165" fontId="5" fillId="0" borderId="12" xfId="1" applyFont="1" applyBorder="1" applyAlignment="1" applyProtection="1">
      <alignment vertical="center" wrapText="1"/>
    </xf>
    <xf numFmtId="165" fontId="6" fillId="0" borderId="12" xfId="1" applyFont="1" applyBorder="1" applyAlignment="1" applyProtection="1">
      <alignment horizontal="center" vertical="center" wrapText="1"/>
    </xf>
    <xf numFmtId="0" fontId="20" fillId="0" borderId="0" xfId="0" applyFont="1" applyBorder="1" applyAlignment="1"/>
    <xf numFmtId="0" fontId="21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165" fontId="21" fillId="0" borderId="1" xfId="0" applyNumberFormat="1" applyFont="1" applyBorder="1" applyAlignment="1">
      <alignment vertical="center" wrapText="1"/>
    </xf>
    <xf numFmtId="2" fontId="21" fillId="0" borderId="1" xfId="0" applyNumberFormat="1" applyFont="1" applyBorder="1" applyAlignment="1">
      <alignment horizontal="center" vertical="center" wrapText="1"/>
    </xf>
    <xf numFmtId="165" fontId="21" fillId="0" borderId="1" xfId="1" applyFont="1" applyBorder="1" applyAlignment="1">
      <alignment vertical="center" wrapText="1"/>
    </xf>
    <xf numFmtId="0" fontId="21" fillId="0" borderId="1" xfId="0" applyFont="1" applyBorder="1" applyAlignment="1">
      <alignment vertical="top" wrapText="1"/>
    </xf>
    <xf numFmtId="0" fontId="23" fillId="0" borderId="0" xfId="0" applyFont="1" applyBorder="1" applyAlignment="1"/>
    <xf numFmtId="0" fontId="24" fillId="0" borderId="14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/>
    </xf>
    <xf numFmtId="2" fontId="23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23" fillId="0" borderId="4" xfId="0" applyNumberFormat="1" applyFont="1" applyBorder="1" applyAlignment="1">
      <alignment horizontal="center" vertical="center" wrapText="1"/>
    </xf>
    <xf numFmtId="2" fontId="23" fillId="0" borderId="5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2" fontId="23" fillId="0" borderId="8" xfId="0" applyNumberFormat="1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2" fontId="23" fillId="2" borderId="3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2" fontId="23" fillId="2" borderId="4" xfId="0" applyNumberFormat="1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2" fontId="23" fillId="2" borderId="5" xfId="0" applyNumberFormat="1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2" fontId="23" fillId="2" borderId="8" xfId="0" applyNumberFormat="1" applyFont="1" applyFill="1" applyBorder="1" applyAlignment="1">
      <alignment horizontal="center" vertical="center" wrapText="1"/>
    </xf>
    <xf numFmtId="2" fontId="23" fillId="0" borderId="9" xfId="0" applyNumberFormat="1" applyFont="1" applyBorder="1" applyAlignment="1">
      <alignment horizontal="center" vertical="center" wrapText="1"/>
    </xf>
    <xf numFmtId="2" fontId="23" fillId="2" borderId="9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2" fontId="23" fillId="0" borderId="1" xfId="0" applyNumberFormat="1" applyFont="1" applyBorder="1" applyAlignment="1">
      <alignment horizontal="center" vertical="center" wrapText="1"/>
    </xf>
    <xf numFmtId="0" fontId="26" fillId="0" borderId="4" xfId="2" applyNumberFormat="1" applyFont="1" applyBorder="1" applyAlignment="1" applyProtection="1">
      <alignment horizontal="center" vertical="center" wrapText="1"/>
    </xf>
    <xf numFmtId="2" fontId="23" fillId="0" borderId="1" xfId="0" applyNumberFormat="1" applyFont="1" applyBorder="1" applyAlignment="1">
      <alignment horizontal="center" vertical="center"/>
    </xf>
    <xf numFmtId="0" fontId="25" fillId="0" borderId="1" xfId="2" applyNumberFormat="1" applyFont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165" fontId="5" fillId="0" borderId="0" xfId="1" applyFont="1" applyBorder="1" applyAlignment="1" applyProtection="1">
      <alignment vertical="center" wrapText="1"/>
    </xf>
    <xf numFmtId="0" fontId="5" fillId="0" borderId="0" xfId="0" applyFont="1" applyBorder="1" applyAlignment="1">
      <alignment horizontal="right" wrapText="1"/>
    </xf>
    <xf numFmtId="165" fontId="6" fillId="0" borderId="0" xfId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5" fontId="17" fillId="0" borderId="1" xfId="1" applyFont="1" applyBorder="1" applyAlignment="1">
      <alignment wrapText="1"/>
    </xf>
    <xf numFmtId="165" fontId="17" fillId="0" borderId="1" xfId="1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wrapText="1"/>
    </xf>
    <xf numFmtId="0" fontId="28" fillId="0" borderId="1" xfId="2" applyNumberFormat="1" applyFont="1" applyBorder="1" applyAlignment="1" applyProtection="1">
      <alignment vertical="center" wrapText="1"/>
    </xf>
    <xf numFmtId="0" fontId="17" fillId="0" borderId="1" xfId="0" applyFont="1" applyBorder="1" applyAlignment="1">
      <alignment vertical="center" wrapText="1"/>
    </xf>
    <xf numFmtId="0" fontId="29" fillId="2" borderId="1" xfId="0" applyNumberFormat="1" applyFont="1" applyFill="1" applyBorder="1" applyAlignment="1" applyProtection="1">
      <alignment vertical="center" wrapText="1"/>
    </xf>
    <xf numFmtId="0" fontId="28" fillId="2" borderId="1" xfId="2" applyNumberFormat="1" applyFont="1" applyFill="1" applyBorder="1" applyAlignment="1" applyProtection="1">
      <alignment vertical="center" wrapText="1"/>
    </xf>
    <xf numFmtId="0" fontId="27" fillId="2" borderId="1" xfId="0" applyFont="1" applyFill="1" applyBorder="1" applyAlignment="1">
      <alignment wrapText="1"/>
    </xf>
    <xf numFmtId="0" fontId="28" fillId="0" borderId="1" xfId="2" applyNumberFormat="1" applyFont="1" applyBorder="1" applyAlignment="1">
      <alignment vertical="center" wrapText="1"/>
    </xf>
    <xf numFmtId="0" fontId="29" fillId="0" borderId="1" xfId="0" applyNumberFormat="1" applyFont="1" applyBorder="1" applyAlignment="1" applyProtection="1">
      <alignment vertical="center" wrapText="1"/>
    </xf>
    <xf numFmtId="165" fontId="17" fillId="2" borderId="1" xfId="1" applyFont="1" applyFill="1" applyBorder="1" applyAlignment="1">
      <alignment vertical="center" wrapText="1"/>
    </xf>
    <xf numFmtId="0" fontId="27" fillId="2" borderId="1" xfId="0" applyFont="1" applyFill="1" applyBorder="1" applyAlignment="1">
      <alignment vertical="center" wrapText="1"/>
    </xf>
    <xf numFmtId="165" fontId="17" fillId="2" borderId="1" xfId="1" applyFont="1" applyFill="1" applyBorder="1" applyAlignment="1">
      <alignment wrapText="1"/>
    </xf>
    <xf numFmtId="165" fontId="30" fillId="2" borderId="1" xfId="2" applyNumberFormat="1" applyFont="1" applyFill="1" applyBorder="1" applyAlignment="1">
      <alignment vertical="center" wrapText="1"/>
    </xf>
    <xf numFmtId="165" fontId="18" fillId="2" borderId="1" xfId="1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23" fillId="0" borderId="0" xfId="0" applyFont="1"/>
    <xf numFmtId="0" fontId="32" fillId="0" borderId="0" xfId="0" applyFont="1"/>
    <xf numFmtId="1" fontId="19" fillId="0" borderId="1" xfId="0" applyNumberFormat="1" applyFont="1" applyBorder="1" applyAlignment="1">
      <alignment horizontal="center" vertical="top" wrapText="1"/>
    </xf>
    <xf numFmtId="1" fontId="24" fillId="0" borderId="1" xfId="0" applyNumberFormat="1" applyFont="1" applyBorder="1" applyAlignment="1">
      <alignment horizontal="center" vertical="top" wrapText="1"/>
    </xf>
    <xf numFmtId="1" fontId="24" fillId="0" borderId="1" xfId="1" applyNumberFormat="1" applyFont="1" applyBorder="1" applyAlignment="1" applyProtection="1">
      <alignment horizontal="center" vertical="top" wrapText="1"/>
    </xf>
    <xf numFmtId="2" fontId="21" fillId="0" borderId="1" xfId="0" applyNumberFormat="1" applyFont="1" applyBorder="1" applyAlignment="1">
      <alignment horizontal="center" vertical="center" wrapText="1"/>
    </xf>
    <xf numFmtId="165" fontId="23" fillId="0" borderId="1" xfId="1" applyFont="1" applyBorder="1" applyAlignment="1" applyProtection="1">
      <alignment horizontal="center" vertical="center" wrapText="1"/>
    </xf>
    <xf numFmtId="0" fontId="27" fillId="0" borderId="0" xfId="0" applyFont="1"/>
    <xf numFmtId="0" fontId="33" fillId="0" borderId="0" xfId="0" applyFont="1"/>
    <xf numFmtId="165" fontId="7" fillId="0" borderId="0" xfId="1" applyFont="1" applyBorder="1" applyAlignment="1" applyProtection="1">
      <alignment vertical="center" wrapText="1"/>
    </xf>
    <xf numFmtId="165" fontId="7" fillId="0" borderId="17" xfId="1" applyFont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center" wrapText="1"/>
    </xf>
    <xf numFmtId="165" fontId="17" fillId="0" borderId="1" xfId="1" applyFont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5" fontId="27" fillId="0" borderId="1" xfId="1" applyFont="1" applyBorder="1" applyAlignment="1" applyProtection="1">
      <alignment horizontal="center" vertical="center" wrapText="1"/>
    </xf>
    <xf numFmtId="0" fontId="34" fillId="0" borderId="0" xfId="0" applyFont="1" applyBorder="1" applyAlignment="1">
      <alignment horizontal="right" vertical="center"/>
    </xf>
    <xf numFmtId="165" fontId="21" fillId="0" borderId="0" xfId="1" applyFont="1" applyBorder="1" applyAlignment="1">
      <alignment vertical="center" wrapText="1"/>
    </xf>
    <xf numFmtId="0" fontId="19" fillId="0" borderId="0" xfId="0" applyFont="1" applyBorder="1" applyAlignment="1">
      <alignment horizontal="center"/>
    </xf>
    <xf numFmtId="165" fontId="18" fillId="0" borderId="1" xfId="0" applyNumberFormat="1" applyFont="1" applyBorder="1" applyAlignment="1"/>
    <xf numFmtId="0" fontId="19" fillId="0" borderId="1" xfId="0" applyFont="1" applyBorder="1" applyAlignment="1">
      <alignment horizontal="center"/>
    </xf>
    <xf numFmtId="0" fontId="8" fillId="0" borderId="0" xfId="0" applyFont="1" applyBorder="1" applyAlignment="1"/>
    <xf numFmtId="0" fontId="23" fillId="2" borderId="14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65" fontId="21" fillId="0" borderId="0" xfId="1" applyFont="1" applyAlignment="1">
      <alignment wrapText="1"/>
    </xf>
    <xf numFmtId="0" fontId="21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2" borderId="1" xfId="0" applyFont="1" applyFill="1" applyBorder="1" applyAlignment="1">
      <alignment horizontal="left" vertical="center" wrapText="1"/>
    </xf>
    <xf numFmtId="165" fontId="7" fillId="0" borderId="0" xfId="1" applyFont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2" fontId="19" fillId="0" borderId="1" xfId="0" applyNumberFormat="1" applyFont="1" applyBorder="1" applyAlignment="1">
      <alignment horizontal="left" vertical="center" wrapText="1"/>
    </xf>
    <xf numFmtId="14" fontId="21" fillId="2" borderId="1" xfId="0" applyNumberFormat="1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left"/>
    </xf>
    <xf numFmtId="0" fontId="21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center"/>
    </xf>
    <xf numFmtId="0" fontId="1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23" fillId="2" borderId="14" xfId="0" applyFont="1" applyFill="1" applyBorder="1" applyAlignment="1">
      <alignment horizontal="center" vertical="center" wrapText="1"/>
    </xf>
    <xf numFmtId="2" fontId="23" fillId="2" borderId="2" xfId="0" applyNumberFormat="1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2" fontId="23" fillId="0" borderId="2" xfId="0" applyNumberFormat="1" applyFont="1" applyBorder="1" applyAlignment="1">
      <alignment horizontal="center" vertical="center" wrapText="1"/>
    </xf>
    <xf numFmtId="2" fontId="23" fillId="2" borderId="11" xfId="0" applyNumberFormat="1" applyFont="1" applyFill="1" applyBorder="1" applyAlignment="1">
      <alignment horizontal="center" vertical="center" wrapText="1"/>
    </xf>
    <xf numFmtId="2" fontId="23" fillId="0" borderId="11" xfId="0" applyNumberFormat="1" applyFont="1" applyBorder="1" applyAlignment="1">
      <alignment horizontal="center" vertical="center" wrapText="1"/>
    </xf>
    <xf numFmtId="2" fontId="23" fillId="2" borderId="10" xfId="0" applyNumberFormat="1" applyFont="1" applyFill="1" applyBorder="1" applyAlignment="1">
      <alignment horizontal="center" vertical="center" wrapText="1"/>
    </xf>
    <xf numFmtId="2" fontId="23" fillId="2" borderId="7" xfId="0" applyNumberFormat="1" applyFont="1" applyFill="1" applyBorder="1" applyAlignment="1">
      <alignment horizontal="center" vertical="center" wrapText="1"/>
    </xf>
    <xf numFmtId="2" fontId="23" fillId="0" borderId="7" xfId="0" applyNumberFormat="1" applyFont="1" applyBorder="1" applyAlignment="1">
      <alignment horizontal="center" vertical="center" wrapText="1"/>
    </xf>
    <xf numFmtId="2" fontId="23" fillId="0" borderId="10" xfId="0" applyNumberFormat="1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wrapText="1"/>
    </xf>
    <xf numFmtId="0" fontId="2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wrapText="1"/>
    </xf>
    <xf numFmtId="0" fontId="31" fillId="0" borderId="6" xfId="0" applyFont="1" applyBorder="1" applyAlignment="1">
      <alignment horizontal="center"/>
    </xf>
    <xf numFmtId="0" fontId="24" fillId="0" borderId="1" xfId="0" applyFont="1" applyBorder="1" applyAlignment="1">
      <alignment horizontal="center" vertical="top" wrapText="1"/>
    </xf>
    <xf numFmtId="2" fontId="2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14" fontId="23" fillId="0" borderId="14" xfId="0" applyNumberFormat="1" applyFont="1" applyBorder="1" applyAlignment="1">
      <alignment horizontal="center" vertical="center" wrapText="1"/>
    </xf>
    <xf numFmtId="14" fontId="23" fillId="0" borderId="15" xfId="0" applyNumberFormat="1" applyFont="1" applyBorder="1" applyAlignment="1">
      <alignment horizontal="center" vertical="center" wrapText="1"/>
    </xf>
    <xf numFmtId="0" fontId="25" fillId="0" borderId="14" xfId="2" applyNumberFormat="1" applyFont="1" applyBorder="1" applyAlignment="1" applyProtection="1">
      <alignment horizontal="center" vertical="center" wrapText="1"/>
    </xf>
    <xf numFmtId="0" fontId="25" fillId="0" borderId="15" xfId="2" applyNumberFormat="1" applyFont="1" applyBorder="1" applyAlignment="1" applyProtection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</cellXfs>
  <cellStyles count="4">
    <cellStyle name="TableStyleLight1" xfId="2"/>
    <cellStyle name="Гиперссылка" xfId="1" builtinId="8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4"/>
  <sheetViews>
    <sheetView tabSelected="1" zoomScale="70" zoomScaleNormal="70" zoomScalePageLayoutView="60" workbookViewId="0">
      <selection activeCell="P21" sqref="P21"/>
    </sheetView>
  </sheetViews>
  <sheetFormatPr defaultRowHeight="15" x14ac:dyDescent="0.25"/>
  <cols>
    <col min="1" max="1" width="62.42578125" style="1" customWidth="1"/>
    <col min="2" max="2" width="48.5703125" style="1"/>
    <col min="3" max="12" width="8.7109375" style="1"/>
    <col min="13" max="13" width="6.5703125" style="1"/>
    <col min="14" max="257" width="8.7109375" style="1"/>
  </cols>
  <sheetData>
    <row r="1" spans="1:257" ht="38.25" customHeight="1" x14ac:dyDescent="0.25">
      <c r="A1" s="122"/>
      <c r="B1" s="121"/>
      <c r="C1" s="121"/>
      <c r="D1" s="121"/>
      <c r="E1" s="121"/>
      <c r="F1" s="121"/>
      <c r="G1" s="121"/>
      <c r="H1" s="121"/>
      <c r="I1" s="156" t="s">
        <v>0</v>
      </c>
      <c r="J1" s="156"/>
      <c r="K1" s="156"/>
      <c r="L1" s="156"/>
      <c r="M1" s="156"/>
    </row>
    <row r="2" spans="1:257" ht="18.75" customHeight="1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</row>
    <row r="3" spans="1:257" ht="28.5" customHeight="1" x14ac:dyDescent="0.35">
      <c r="A3" s="152" t="s">
        <v>1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</row>
    <row r="4" spans="1:257" ht="18" customHeight="1" x14ac:dyDescent="0.35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</row>
    <row r="5" spans="1:257" s="123" customFormat="1" ht="45.75" customHeight="1" x14ac:dyDescent="0.2">
      <c r="A5" s="45" t="s">
        <v>2</v>
      </c>
      <c r="B5" s="155" t="str">
        <f>'Запрос Поставщику свод'!B10</f>
        <v>оказание услуг по подготовке и оформлению документов 
для последующей регистрации внесенных изменений в конструкцию автомобиля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</row>
    <row r="6" spans="1:257" s="123" customFormat="1" ht="45.75" customHeight="1" x14ac:dyDescent="0.2">
      <c r="A6" s="45" t="s">
        <v>3</v>
      </c>
      <c r="B6" s="157" t="s">
        <v>48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</row>
    <row r="7" spans="1:257" s="123" customFormat="1" ht="45.75" customHeight="1" x14ac:dyDescent="0.2">
      <c r="A7" s="45" t="s">
        <v>4</v>
      </c>
      <c r="B7" s="157" t="s">
        <v>38</v>
      </c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</row>
    <row r="8" spans="1:257" s="123" customFormat="1" ht="45.75" customHeight="1" x14ac:dyDescent="0.2">
      <c r="A8" s="45" t="s">
        <v>5</v>
      </c>
      <c r="B8" s="158">
        <f>'Опред. из неск источников'!M12</f>
        <v>22333.33</v>
      </c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</row>
    <row r="9" spans="1:257" s="123" customFormat="1" ht="45.75" customHeight="1" x14ac:dyDescent="0.2">
      <c r="A9" s="45" t="s">
        <v>6</v>
      </c>
      <c r="B9" s="157" t="s">
        <v>46</v>
      </c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</row>
    <row r="10" spans="1:257" s="123" customFormat="1" ht="45.75" customHeight="1" x14ac:dyDescent="0.2">
      <c r="A10" s="45" t="s">
        <v>7</v>
      </c>
      <c r="B10" s="159">
        <v>44421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</row>
    <row r="11" spans="1:257" ht="21" x14ac:dyDescent="0.3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257" ht="21" x14ac:dyDescent="0.3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</row>
    <row r="13" spans="1:257" ht="21" x14ac:dyDescent="0.3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257" ht="21" x14ac:dyDescent="0.3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</row>
  </sheetData>
  <mergeCells count="10">
    <mergeCell ref="B6:M6"/>
    <mergeCell ref="B7:M7"/>
    <mergeCell ref="B8:M8"/>
    <mergeCell ref="B9:M9"/>
    <mergeCell ref="B10:M10"/>
    <mergeCell ref="A2:M2"/>
    <mergeCell ref="A3:M3"/>
    <mergeCell ref="A4:M4"/>
    <mergeCell ref="B5:M5"/>
    <mergeCell ref="I1:M1"/>
  </mergeCells>
  <pageMargins left="0.11811023622047245" right="0.11811023622047245" top="0.15748031496062992" bottom="0.15748031496062992" header="0.51181102362204722" footer="0.51181102362204722"/>
  <pageSetup paperSize="9" scale="6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5"/>
  <sheetViews>
    <sheetView view="pageBreakPreview" zoomScale="70" zoomScaleSheetLayoutView="70" zoomScalePageLayoutView="60" workbookViewId="0">
      <pane xSplit="5" ySplit="11" topLeftCell="F12" activePane="bottomRight" state="frozen"/>
      <selection pane="topRight" activeCell="E1" sqref="E1"/>
      <selection pane="bottomLeft" activeCell="A9" sqref="A9"/>
      <selection pane="bottomRight" activeCell="G13" sqref="G13"/>
    </sheetView>
  </sheetViews>
  <sheetFormatPr defaultRowHeight="15" x14ac:dyDescent="0.25"/>
  <cols>
    <col min="1" max="2" width="6.28515625" style="1" customWidth="1"/>
    <col min="3" max="3" width="28.140625" style="1" customWidth="1"/>
    <col min="4" max="4" width="11.7109375" style="1" customWidth="1"/>
    <col min="5" max="5" width="11.28515625" style="1" customWidth="1"/>
    <col min="6" max="6" width="16.28515625" style="1" customWidth="1"/>
    <col min="7" max="7" width="8.7109375" style="1"/>
    <col min="8" max="8" width="9.28515625" style="1"/>
    <col min="9" max="9" width="0" style="1" hidden="1"/>
    <col min="10" max="10" width="13.28515625" style="1"/>
    <col min="11" max="11" width="12.85546875" style="1" customWidth="1"/>
    <col min="12" max="12" width="15.85546875" style="1" customWidth="1"/>
    <col min="13" max="13" width="27.140625" style="1" customWidth="1"/>
    <col min="14" max="14" width="25.42578125" style="1" customWidth="1"/>
    <col min="15" max="253" width="8.7109375" style="1"/>
  </cols>
  <sheetData>
    <row r="1" spans="1:14" ht="18.75" hidden="1" customHeight="1" x14ac:dyDescent="0.25">
      <c r="A1" s="24"/>
      <c r="B1" s="162" t="s">
        <v>0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29"/>
    </row>
    <row r="2" spans="1:14" ht="12.75" hidden="1" customHeight="1" x14ac:dyDescent="0.25">
      <c r="A2" s="24"/>
      <c r="B2" s="162" t="s">
        <v>8</v>
      </c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29"/>
    </row>
    <row r="3" spans="1:14" hidden="1" x14ac:dyDescent="0.25"/>
    <row r="4" spans="1:14" ht="33.75" customHeight="1" x14ac:dyDescent="0.3">
      <c r="L4" s="163" t="s">
        <v>44</v>
      </c>
      <c r="M4" s="163"/>
      <c r="N4" s="127"/>
    </row>
    <row r="5" spans="1:14" ht="18" customHeight="1" x14ac:dyDescent="0.25"/>
    <row r="6" spans="1:14" ht="8.25" customHeight="1" x14ac:dyDescent="0.25"/>
    <row r="7" spans="1:14" ht="33.75" customHeight="1" x14ac:dyDescent="0.3">
      <c r="A7" s="27"/>
      <c r="B7" s="163" t="s">
        <v>9</v>
      </c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27"/>
    </row>
    <row r="8" spans="1:14" ht="33.75" customHeight="1" x14ac:dyDescent="0.35"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4" ht="90.75" customHeight="1" x14ac:dyDescent="0.25">
      <c r="A9" s="26"/>
      <c r="B9" s="164" t="s">
        <v>10</v>
      </c>
      <c r="C9" s="165" t="s">
        <v>11</v>
      </c>
      <c r="D9" s="165" t="s">
        <v>37</v>
      </c>
      <c r="E9" s="165" t="s">
        <v>12</v>
      </c>
      <c r="F9" s="165" t="s">
        <v>13</v>
      </c>
      <c r="G9" s="165"/>
      <c r="H9" s="165"/>
      <c r="I9" s="165"/>
      <c r="J9" s="165"/>
      <c r="K9" s="166" t="s">
        <v>24</v>
      </c>
      <c r="L9" s="165" t="s">
        <v>14</v>
      </c>
      <c r="M9" s="165" t="s">
        <v>47</v>
      </c>
      <c r="N9" s="131"/>
    </row>
    <row r="10" spans="1:14" ht="144" customHeight="1" x14ac:dyDescent="0.25">
      <c r="A10" s="26"/>
      <c r="B10" s="164"/>
      <c r="C10" s="165"/>
      <c r="D10" s="165"/>
      <c r="E10" s="165"/>
      <c r="F10" s="26" t="s">
        <v>15</v>
      </c>
      <c r="G10" s="26" t="s">
        <v>16</v>
      </c>
      <c r="H10" s="165" t="s">
        <v>17</v>
      </c>
      <c r="I10" s="165"/>
      <c r="J10" s="26" t="s">
        <v>18</v>
      </c>
      <c r="K10" s="167"/>
      <c r="L10" s="165"/>
      <c r="M10" s="165"/>
      <c r="N10" s="131"/>
    </row>
    <row r="11" spans="1:14" ht="30" customHeight="1" x14ac:dyDescent="0.25">
      <c r="A11" s="26"/>
      <c r="B11" s="43">
        <v>1</v>
      </c>
      <c r="C11" s="43">
        <v>2</v>
      </c>
      <c r="D11" s="43">
        <v>3</v>
      </c>
      <c r="E11" s="43">
        <v>4</v>
      </c>
      <c r="F11" s="43">
        <v>5</v>
      </c>
      <c r="G11" s="43">
        <v>6</v>
      </c>
      <c r="H11" s="161">
        <v>7</v>
      </c>
      <c r="I11" s="161"/>
      <c r="J11" s="43">
        <v>8</v>
      </c>
      <c r="K11" s="43">
        <v>9</v>
      </c>
      <c r="L11" s="43">
        <v>10</v>
      </c>
      <c r="M11" s="43">
        <v>11</v>
      </c>
      <c r="N11" s="128"/>
    </row>
    <row r="12" spans="1:14" s="2" customFormat="1" ht="216.75" customHeight="1" x14ac:dyDescent="0.2">
      <c r="A12" s="16"/>
      <c r="B12" s="44">
        <v>1</v>
      </c>
      <c r="C12" s="124" t="str">
        <f>'Запрос Поставщику свод'!B10</f>
        <v>оказание услуг по подготовке и оформлению документов 
для последующей регистрации внесенных изменений в конструкцию автомобиля</v>
      </c>
      <c r="D12" s="150" t="s">
        <v>53</v>
      </c>
      <c r="E12" s="126">
        <v>1</v>
      </c>
      <c r="F12" s="46">
        <f>'Запрос Поставщику свод'!M10</f>
        <v>22333.33</v>
      </c>
      <c r="G12" s="44"/>
      <c r="H12" s="44"/>
      <c r="I12" s="44"/>
      <c r="J12" s="47"/>
      <c r="K12" s="47"/>
      <c r="L12" s="47">
        <f>ROUND(AVERAGE(F12,J12),2)</f>
        <v>22333.33</v>
      </c>
      <c r="M12" s="48">
        <f>E12*L12</f>
        <v>22333.33</v>
      </c>
      <c r="N12" s="137"/>
    </row>
    <row r="13" spans="1:14" ht="36" customHeight="1" x14ac:dyDescent="0.35"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140" t="s">
        <v>40</v>
      </c>
      <c r="M13" s="139">
        <f>M12</f>
        <v>22333.33</v>
      </c>
      <c r="N13" s="138"/>
    </row>
    <row r="15" spans="1:14" ht="23.25" x14ac:dyDescent="0.35">
      <c r="C15" s="160"/>
      <c r="D15" s="160"/>
      <c r="E15" s="160"/>
      <c r="F15" s="160"/>
      <c r="G15" s="160"/>
      <c r="H15" s="160"/>
      <c r="I15" s="160"/>
      <c r="J15" s="160"/>
    </row>
  </sheetData>
  <autoFilter ref="B11:IS12">
    <filterColumn colId="6" showButton="0"/>
  </autoFilter>
  <mergeCells count="15">
    <mergeCell ref="C15:J15"/>
    <mergeCell ref="H11:I11"/>
    <mergeCell ref="B1:M1"/>
    <mergeCell ref="B2:M2"/>
    <mergeCell ref="B7:M7"/>
    <mergeCell ref="B9:B10"/>
    <mergeCell ref="C9:C10"/>
    <mergeCell ref="D9:D10"/>
    <mergeCell ref="E9:E10"/>
    <mergeCell ref="F9:J9"/>
    <mergeCell ref="L9:L10"/>
    <mergeCell ref="M9:M10"/>
    <mergeCell ref="H10:I10"/>
    <mergeCell ref="L4:M4"/>
    <mergeCell ref="K9:K10"/>
  </mergeCells>
  <pageMargins left="0.25" right="0.25" top="0.75" bottom="0.75" header="0.3" footer="0.3"/>
  <pageSetup paperSize="9" scale="58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2"/>
  <sheetViews>
    <sheetView zoomScale="70" zoomScaleNormal="70" zoomScalePageLayoutView="60" workbookViewId="0">
      <pane xSplit="4" ySplit="11" topLeftCell="E12" activePane="bottomRight" state="frozen"/>
      <selection pane="topRight" activeCell="E1" sqref="E1"/>
      <selection pane="bottomLeft" activeCell="A10" sqref="A10"/>
      <selection pane="bottomRight" activeCell="E136" sqref="E136"/>
    </sheetView>
  </sheetViews>
  <sheetFormatPr defaultRowHeight="14.25" x14ac:dyDescent="0.2"/>
  <cols>
    <col min="1" max="1" width="7.42578125" style="3"/>
    <col min="2" max="2" width="31" style="141" customWidth="1"/>
    <col min="3" max="3" width="48.85546875" style="3" customWidth="1"/>
    <col min="4" max="4" width="19.140625" style="3"/>
    <col min="5" max="5" width="18.140625" style="3" customWidth="1"/>
    <col min="6" max="6" width="0" style="3" hidden="1"/>
    <col min="7" max="7" width="11.5703125" style="3" customWidth="1"/>
    <col min="8" max="8" width="0" style="3" hidden="1"/>
    <col min="9" max="9" width="17.7109375" style="3" customWidth="1"/>
    <col min="10" max="10" width="19.42578125" style="3"/>
    <col min="11" max="11" width="16.85546875" style="3"/>
    <col min="12" max="12" width="16.7109375" style="3"/>
    <col min="13" max="13" width="9.28515625" style="3"/>
    <col min="14" max="14" width="28.85546875" style="3"/>
    <col min="15" max="256" width="9.28515625" style="3"/>
    <col min="257" max="16384" width="9.140625" style="6"/>
  </cols>
  <sheetData>
    <row r="1" spans="1:15" ht="22.5" hidden="1" customHeight="1" x14ac:dyDescent="0.2">
      <c r="C1" s="4"/>
      <c r="D1" s="4"/>
      <c r="E1" s="4"/>
      <c r="F1" s="4"/>
      <c r="G1" s="4"/>
      <c r="H1" s="4"/>
      <c r="I1" s="4"/>
      <c r="J1" s="4"/>
      <c r="L1" s="5"/>
      <c r="M1" s="4"/>
      <c r="N1" s="4"/>
      <c r="O1" s="4"/>
    </row>
    <row r="2" spans="1:15" ht="24" hidden="1" customHeight="1" x14ac:dyDescent="0.2">
      <c r="C2" s="7"/>
      <c r="D2" s="4"/>
      <c r="E2" s="4"/>
      <c r="F2" s="4"/>
      <c r="G2" s="4"/>
      <c r="H2" s="4"/>
      <c r="I2" s="4"/>
      <c r="J2" s="4"/>
      <c r="L2" s="5"/>
      <c r="M2" s="4"/>
      <c r="N2" s="4"/>
      <c r="O2" s="4"/>
    </row>
    <row r="3" spans="1:15" hidden="1" x14ac:dyDescent="0.2">
      <c r="C3" s="8"/>
    </row>
    <row r="4" spans="1:15" ht="18" hidden="1" x14ac:dyDescent="0.25">
      <c r="A4" s="186" t="s">
        <v>19</v>
      </c>
      <c r="B4" s="186"/>
      <c r="C4" s="186"/>
      <c r="D4" s="186"/>
      <c r="E4" s="186"/>
      <c r="F4" s="186"/>
      <c r="G4" s="186"/>
      <c r="H4" s="186"/>
      <c r="I4" s="186"/>
      <c r="J4" s="186"/>
    </row>
    <row r="5" spans="1:15" hidden="1" x14ac:dyDescent="0.2"/>
    <row r="6" spans="1:15" hidden="1" x14ac:dyDescent="0.2"/>
    <row r="7" spans="1:15" ht="48.75" customHeight="1" x14ac:dyDescent="0.2">
      <c r="L7" s="148" t="s">
        <v>45</v>
      </c>
    </row>
    <row r="8" spans="1:15" ht="62.25" customHeight="1" x14ac:dyDescent="0.3">
      <c r="A8" s="50"/>
      <c r="B8" s="50"/>
      <c r="C8" s="189" t="s">
        <v>43</v>
      </c>
      <c r="D8" s="190"/>
      <c r="E8" s="190"/>
      <c r="F8" s="190"/>
      <c r="G8" s="190"/>
      <c r="H8" s="190"/>
      <c r="I8" s="190"/>
      <c r="J8" s="190"/>
      <c r="K8" s="190"/>
      <c r="L8" s="147"/>
    </row>
    <row r="9" spans="1:15" s="9" customFormat="1" ht="41.25" customHeight="1" x14ac:dyDescent="0.2">
      <c r="A9" s="187" t="s">
        <v>10</v>
      </c>
      <c r="B9" s="188" t="s">
        <v>11</v>
      </c>
      <c r="C9" s="188" t="s">
        <v>20</v>
      </c>
      <c r="D9" s="188" t="s">
        <v>21</v>
      </c>
      <c r="E9" s="188" t="s">
        <v>22</v>
      </c>
      <c r="F9" s="188"/>
      <c r="G9" s="188"/>
      <c r="H9" s="188"/>
      <c r="I9" s="188"/>
      <c r="J9" s="188" t="s">
        <v>50</v>
      </c>
      <c r="K9" s="188" t="s">
        <v>23</v>
      </c>
      <c r="L9" s="188" t="s">
        <v>24</v>
      </c>
    </row>
    <row r="10" spans="1:15" s="9" customFormat="1" ht="114.75" customHeight="1" x14ac:dyDescent="0.2">
      <c r="A10" s="187"/>
      <c r="B10" s="188"/>
      <c r="C10" s="188"/>
      <c r="D10" s="188"/>
      <c r="E10" s="188" t="s">
        <v>25</v>
      </c>
      <c r="F10" s="188"/>
      <c r="G10" s="188" t="s">
        <v>26</v>
      </c>
      <c r="H10" s="188"/>
      <c r="I10" s="28" t="s">
        <v>27</v>
      </c>
      <c r="J10" s="188"/>
      <c r="K10" s="188"/>
      <c r="L10" s="188"/>
    </row>
    <row r="11" spans="1:15" s="9" customFormat="1" ht="33.75" customHeight="1" x14ac:dyDescent="0.3">
      <c r="A11" s="51">
        <v>1</v>
      </c>
      <c r="B11" s="51">
        <v>2</v>
      </c>
      <c r="C11" s="52">
        <v>3</v>
      </c>
      <c r="D11" s="52">
        <v>4</v>
      </c>
      <c r="E11" s="191">
        <v>5</v>
      </c>
      <c r="F11" s="191"/>
      <c r="G11" s="191">
        <v>6</v>
      </c>
      <c r="H11" s="191"/>
      <c r="I11" s="52">
        <v>7</v>
      </c>
      <c r="J11" s="52">
        <v>8</v>
      </c>
      <c r="K11" s="53">
        <v>9</v>
      </c>
      <c r="L11" s="53">
        <v>10</v>
      </c>
    </row>
    <row r="12" spans="1:15" s="10" customFormat="1" ht="57" customHeight="1" x14ac:dyDescent="0.2">
      <c r="A12" s="184"/>
      <c r="B12" s="185"/>
      <c r="C12" s="48"/>
      <c r="D12" s="83"/>
      <c r="E12" s="184"/>
      <c r="F12" s="184"/>
      <c r="G12" s="184"/>
      <c r="H12" s="184"/>
      <c r="I12" s="82"/>
      <c r="J12" s="83"/>
      <c r="K12" s="192"/>
      <c r="L12" s="192"/>
      <c r="N12" s="11"/>
    </row>
    <row r="13" spans="1:15" s="10" customFormat="1" ht="61.5" customHeight="1" x14ac:dyDescent="0.3">
      <c r="A13" s="184"/>
      <c r="B13" s="185"/>
      <c r="C13" s="149"/>
      <c r="D13" s="85"/>
      <c r="E13" s="184"/>
      <c r="F13" s="184"/>
      <c r="G13" s="184"/>
      <c r="H13" s="184"/>
      <c r="I13" s="86"/>
      <c r="J13" s="83"/>
      <c r="K13" s="192"/>
      <c r="L13" s="192"/>
      <c r="N13" s="12"/>
    </row>
    <row r="14" spans="1:15" s="10" customFormat="1" ht="106.5" customHeight="1" x14ac:dyDescent="0.2">
      <c r="A14" s="184"/>
      <c r="B14" s="185"/>
      <c r="C14" s="48"/>
      <c r="D14" s="83"/>
      <c r="E14" s="184"/>
      <c r="F14" s="184"/>
      <c r="G14" s="184"/>
      <c r="H14" s="184"/>
      <c r="I14" s="82"/>
      <c r="J14" s="83"/>
      <c r="K14" s="192"/>
      <c r="L14" s="192"/>
      <c r="N14" s="11"/>
    </row>
    <row r="15" spans="1:15" s="10" customFormat="1" ht="85.5" hidden="1" customHeight="1" x14ac:dyDescent="0.2">
      <c r="A15" s="170">
        <v>4</v>
      </c>
      <c r="B15" s="143"/>
      <c r="C15" s="96"/>
      <c r="D15" s="54">
        <v>920</v>
      </c>
      <c r="E15" s="55"/>
      <c r="F15" s="59"/>
      <c r="G15" s="55"/>
      <c r="H15" s="59"/>
      <c r="I15" s="55"/>
      <c r="J15" s="54">
        <f t="shared" ref="J15:J29" si="0">D15</f>
        <v>920</v>
      </c>
      <c r="K15" s="171">
        <f>ROUND(AVERAGE(J15:J17),2)</f>
        <v>726.67</v>
      </c>
      <c r="L15" s="171">
        <f>STDEVA(J15:J17)/K15*100</f>
        <v>23.407875784373619</v>
      </c>
    </row>
    <row r="16" spans="1:15" s="10" customFormat="1" ht="41.25" hidden="1" customHeight="1" x14ac:dyDescent="0.3">
      <c r="A16" s="170"/>
      <c r="B16" s="143"/>
      <c r="C16" s="95"/>
      <c r="D16" s="56">
        <v>660</v>
      </c>
      <c r="E16" s="60"/>
      <c r="F16" s="61"/>
      <c r="G16" s="60"/>
      <c r="H16" s="61"/>
      <c r="I16" s="60"/>
      <c r="J16" s="56">
        <f t="shared" si="0"/>
        <v>660</v>
      </c>
      <c r="K16" s="171"/>
      <c r="L16" s="171"/>
    </row>
    <row r="17" spans="1:12" s="10" customFormat="1" ht="65.25" hidden="1" customHeight="1" x14ac:dyDescent="0.2">
      <c r="A17" s="170"/>
      <c r="B17" s="143"/>
      <c r="C17" s="97"/>
      <c r="D17" s="57">
        <v>600</v>
      </c>
      <c r="E17" s="58"/>
      <c r="F17" s="62"/>
      <c r="G17" s="58"/>
      <c r="H17" s="62"/>
      <c r="I17" s="58"/>
      <c r="J17" s="57">
        <f t="shared" si="0"/>
        <v>600</v>
      </c>
      <c r="K17" s="171"/>
      <c r="L17" s="171"/>
    </row>
    <row r="18" spans="1:12" s="10" customFormat="1" ht="32.25" hidden="1" customHeight="1" x14ac:dyDescent="0.2">
      <c r="A18" s="170">
        <v>5</v>
      </c>
      <c r="B18" s="143"/>
      <c r="C18" s="96"/>
      <c r="D18" s="54">
        <v>360</v>
      </c>
      <c r="E18" s="55"/>
      <c r="F18" s="59"/>
      <c r="G18" s="55"/>
      <c r="H18" s="59"/>
      <c r="I18" s="55"/>
      <c r="J18" s="54">
        <f t="shared" si="0"/>
        <v>360</v>
      </c>
      <c r="K18" s="177">
        <f>ROUND(AVERAGE(J18:J20),2)</f>
        <v>319.33</v>
      </c>
      <c r="L18" s="177">
        <f>STDEVA(J18:J20)/K18*100</f>
        <v>27.086306074108418</v>
      </c>
    </row>
    <row r="19" spans="1:12" s="10" customFormat="1" ht="36" hidden="1" customHeight="1" x14ac:dyDescent="0.2">
      <c r="A19" s="170"/>
      <c r="B19" s="143"/>
      <c r="C19" s="96"/>
      <c r="D19" s="56">
        <v>220</v>
      </c>
      <c r="E19" s="60"/>
      <c r="F19" s="61"/>
      <c r="G19" s="60"/>
      <c r="H19" s="61"/>
      <c r="I19" s="60"/>
      <c r="J19" s="56">
        <f t="shared" si="0"/>
        <v>220</v>
      </c>
      <c r="K19" s="176"/>
      <c r="L19" s="176"/>
    </row>
    <row r="20" spans="1:12" s="10" customFormat="1" ht="29.25" hidden="1" customHeight="1" x14ac:dyDescent="0.3">
      <c r="A20" s="170"/>
      <c r="B20" s="143"/>
      <c r="C20" s="98"/>
      <c r="D20" s="57">
        <v>378</v>
      </c>
      <c r="E20" s="58"/>
      <c r="F20" s="62"/>
      <c r="G20" s="58"/>
      <c r="H20" s="62"/>
      <c r="I20" s="58"/>
      <c r="J20" s="57">
        <f t="shared" si="0"/>
        <v>378</v>
      </c>
      <c r="K20" s="173"/>
      <c r="L20" s="173"/>
    </row>
    <row r="21" spans="1:12" s="13" customFormat="1" ht="33.75" hidden="1" customHeight="1" x14ac:dyDescent="0.2">
      <c r="A21" s="170">
        <v>6</v>
      </c>
      <c r="B21" s="143"/>
      <c r="C21" s="99"/>
      <c r="D21" s="54">
        <v>690</v>
      </c>
      <c r="E21" s="63"/>
      <c r="F21" s="64"/>
      <c r="G21" s="63"/>
      <c r="H21" s="64"/>
      <c r="I21" s="63"/>
      <c r="J21" s="65">
        <f t="shared" si="0"/>
        <v>690</v>
      </c>
      <c r="K21" s="173">
        <f>ROUND(AVERAGE(J21:J23),2)</f>
        <v>819.35</v>
      </c>
      <c r="L21" s="173">
        <f>STDEVA(J21:J23)/K21*100</f>
        <v>21.225890158991632</v>
      </c>
    </row>
    <row r="22" spans="1:12" s="13" customFormat="1" ht="21.75" hidden="1" customHeight="1" x14ac:dyDescent="0.2">
      <c r="A22" s="170"/>
      <c r="B22" s="143"/>
      <c r="C22" s="99"/>
      <c r="D22" s="56">
        <v>1017.06</v>
      </c>
      <c r="E22" s="60"/>
      <c r="F22" s="61"/>
      <c r="G22" s="60"/>
      <c r="H22" s="61"/>
      <c r="I22" s="60"/>
      <c r="J22" s="56">
        <f t="shared" si="0"/>
        <v>1017.06</v>
      </c>
      <c r="K22" s="171"/>
      <c r="L22" s="171"/>
    </row>
    <row r="23" spans="1:12" s="13" customFormat="1" ht="39" hidden="1" customHeight="1" x14ac:dyDescent="0.2">
      <c r="A23" s="170"/>
      <c r="B23" s="143"/>
      <c r="C23" s="99"/>
      <c r="D23" s="57">
        <v>751</v>
      </c>
      <c r="E23" s="58"/>
      <c r="F23" s="62"/>
      <c r="G23" s="58"/>
      <c r="H23" s="62"/>
      <c r="I23" s="58"/>
      <c r="J23" s="57">
        <f t="shared" si="0"/>
        <v>751</v>
      </c>
      <c r="K23" s="171"/>
      <c r="L23" s="171"/>
    </row>
    <row r="24" spans="1:12" s="14" customFormat="1" ht="46.5" hidden="1" customHeight="1" x14ac:dyDescent="0.2">
      <c r="A24" s="170">
        <v>7</v>
      </c>
      <c r="B24" s="143"/>
      <c r="C24" s="99"/>
      <c r="D24" s="54">
        <v>7313</v>
      </c>
      <c r="E24" s="66"/>
      <c r="F24" s="67"/>
      <c r="G24" s="66"/>
      <c r="H24" s="67"/>
      <c r="I24" s="66"/>
      <c r="J24" s="68">
        <f t="shared" si="0"/>
        <v>7313</v>
      </c>
      <c r="K24" s="169">
        <f>ROUND(AVERAGE(J24:J26),2)</f>
        <v>6754.33</v>
      </c>
      <c r="L24" s="169">
        <f>STDEVA(J24:J26)/K24*100</f>
        <v>22.982633112090276</v>
      </c>
    </row>
    <row r="25" spans="1:12" s="14" customFormat="1" ht="29.25" hidden="1" customHeight="1" x14ac:dyDescent="0.2">
      <c r="A25" s="170"/>
      <c r="B25" s="143"/>
      <c r="C25" s="99"/>
      <c r="D25" s="56">
        <v>7950</v>
      </c>
      <c r="E25" s="69"/>
      <c r="F25" s="70"/>
      <c r="G25" s="69"/>
      <c r="H25" s="70"/>
      <c r="I25" s="69"/>
      <c r="J25" s="71">
        <f t="shared" si="0"/>
        <v>7950</v>
      </c>
      <c r="K25" s="169"/>
      <c r="L25" s="169"/>
    </row>
    <row r="26" spans="1:12" s="14" customFormat="1" ht="53.25" hidden="1" customHeight="1" x14ac:dyDescent="0.2">
      <c r="A26" s="170"/>
      <c r="B26" s="143"/>
      <c r="C26" s="99"/>
      <c r="D26" s="57">
        <v>5000</v>
      </c>
      <c r="E26" s="72"/>
      <c r="F26" s="73"/>
      <c r="G26" s="72"/>
      <c r="H26" s="73"/>
      <c r="I26" s="72"/>
      <c r="J26" s="74">
        <f t="shared" si="0"/>
        <v>5000</v>
      </c>
      <c r="K26" s="169"/>
      <c r="L26" s="169"/>
    </row>
    <row r="27" spans="1:12" s="15" customFormat="1" ht="48" hidden="1" customHeight="1" x14ac:dyDescent="0.2">
      <c r="A27" s="170">
        <v>8</v>
      </c>
      <c r="B27" s="143"/>
      <c r="C27" s="99"/>
      <c r="D27" s="54">
        <v>240</v>
      </c>
      <c r="E27" s="75"/>
      <c r="F27" s="76"/>
      <c r="G27" s="75"/>
      <c r="H27" s="76"/>
      <c r="I27" s="75"/>
      <c r="J27" s="77">
        <f t="shared" si="0"/>
        <v>240</v>
      </c>
      <c r="K27" s="172">
        <f>ROUND(AVERAGE(J27:J29),2)</f>
        <v>185</v>
      </c>
      <c r="L27" s="172">
        <f>STDEVA(J27:J29)/K27*100</f>
        <v>26.063920975656636</v>
      </c>
    </row>
    <row r="28" spans="1:12" s="15" customFormat="1" ht="37.5" hidden="1" customHeight="1" x14ac:dyDescent="0.3">
      <c r="A28" s="170"/>
      <c r="B28" s="143"/>
      <c r="C28" s="95"/>
      <c r="D28" s="56">
        <v>165</v>
      </c>
      <c r="E28" s="69"/>
      <c r="F28" s="70"/>
      <c r="G28" s="69"/>
      <c r="H28" s="70"/>
      <c r="I28" s="69"/>
      <c r="J28" s="71">
        <f t="shared" si="0"/>
        <v>165</v>
      </c>
      <c r="K28" s="169"/>
      <c r="L28" s="169"/>
    </row>
    <row r="29" spans="1:12" s="15" customFormat="1" ht="37.5" hidden="1" customHeight="1" x14ac:dyDescent="0.2">
      <c r="A29" s="170"/>
      <c r="B29" s="143"/>
      <c r="C29" s="100"/>
      <c r="D29" s="57">
        <v>150</v>
      </c>
      <c r="E29" s="72"/>
      <c r="F29" s="73"/>
      <c r="G29" s="72"/>
      <c r="H29" s="73"/>
      <c r="I29" s="72"/>
      <c r="J29" s="74">
        <f t="shared" si="0"/>
        <v>150</v>
      </c>
      <c r="K29" s="169"/>
      <c r="L29" s="169"/>
    </row>
    <row r="30" spans="1:12" s="14" customFormat="1" ht="35.25" hidden="1" customHeight="1" x14ac:dyDescent="0.2">
      <c r="A30" s="168">
        <v>9</v>
      </c>
      <c r="B30" s="142"/>
      <c r="C30" s="101"/>
      <c r="D30" s="68">
        <v>4000</v>
      </c>
      <c r="E30" s="66"/>
      <c r="F30" s="67"/>
      <c r="G30" s="66"/>
      <c r="H30" s="67"/>
      <c r="I30" s="66"/>
      <c r="J30" s="68">
        <f t="shared" ref="J30:J35" si="1">D30</f>
        <v>4000</v>
      </c>
      <c r="K30" s="169">
        <f>ROUND(AVERAGE(J30:J32),2)</f>
        <v>3894</v>
      </c>
      <c r="L30" s="169">
        <f>STDEVA(J30:J32)/K30*100</f>
        <v>2.3687421792707148</v>
      </c>
    </row>
    <row r="31" spans="1:12" s="14" customFormat="1" ht="28.5" hidden="1" customHeight="1" x14ac:dyDescent="0.2">
      <c r="A31" s="168"/>
      <c r="B31" s="142"/>
      <c r="C31" s="102"/>
      <c r="D31" s="71">
        <v>3850</v>
      </c>
      <c r="E31" s="69"/>
      <c r="F31" s="70"/>
      <c r="G31" s="69"/>
      <c r="H31" s="70"/>
      <c r="I31" s="69"/>
      <c r="J31" s="71">
        <f t="shared" si="1"/>
        <v>3850</v>
      </c>
      <c r="K31" s="169"/>
      <c r="L31" s="169"/>
    </row>
    <row r="32" spans="1:12" s="14" customFormat="1" ht="56.25" hidden="1" customHeight="1" x14ac:dyDescent="0.3">
      <c r="A32" s="168"/>
      <c r="B32" s="142"/>
      <c r="C32" s="103"/>
      <c r="D32" s="74">
        <v>3832</v>
      </c>
      <c r="E32" s="72"/>
      <c r="F32" s="73"/>
      <c r="G32" s="72"/>
      <c r="H32" s="73"/>
      <c r="I32" s="72"/>
      <c r="J32" s="74">
        <f t="shared" si="1"/>
        <v>3832</v>
      </c>
      <c r="K32" s="169"/>
      <c r="L32" s="169"/>
    </row>
    <row r="33" spans="1:12" s="13" customFormat="1" ht="36.75" hidden="1" customHeight="1" x14ac:dyDescent="0.2">
      <c r="A33" s="170">
        <v>10</v>
      </c>
      <c r="B33" s="143"/>
      <c r="C33" s="97"/>
      <c r="D33" s="54">
        <v>232</v>
      </c>
      <c r="E33" s="55"/>
      <c r="F33" s="59"/>
      <c r="G33" s="55"/>
      <c r="H33" s="59"/>
      <c r="I33" s="55"/>
      <c r="J33" s="54">
        <f t="shared" si="1"/>
        <v>232</v>
      </c>
      <c r="K33" s="171">
        <f>ROUND(AVERAGE(J33:J35),2)</f>
        <v>215.33</v>
      </c>
      <c r="L33" s="171">
        <f>STDEVA(J33:J35)/K33*100</f>
        <v>12.610357345727477</v>
      </c>
    </row>
    <row r="34" spans="1:12" s="13" customFormat="1" ht="26.25" hidden="1" customHeight="1" x14ac:dyDescent="0.2">
      <c r="A34" s="170"/>
      <c r="B34" s="143"/>
      <c r="C34" s="99"/>
      <c r="D34" s="56">
        <v>230</v>
      </c>
      <c r="E34" s="60"/>
      <c r="F34" s="61"/>
      <c r="G34" s="60"/>
      <c r="H34" s="61"/>
      <c r="I34" s="60"/>
      <c r="J34" s="56">
        <f t="shared" si="1"/>
        <v>230</v>
      </c>
      <c r="K34" s="171"/>
      <c r="L34" s="171"/>
    </row>
    <row r="35" spans="1:12" s="13" customFormat="1" ht="53.25" hidden="1" customHeight="1" x14ac:dyDescent="0.2">
      <c r="A35" s="170"/>
      <c r="B35" s="143"/>
      <c r="C35" s="104"/>
      <c r="D35" s="78">
        <v>184</v>
      </c>
      <c r="E35" s="58"/>
      <c r="F35" s="62"/>
      <c r="G35" s="58"/>
      <c r="H35" s="62"/>
      <c r="I35" s="58"/>
      <c r="J35" s="57">
        <f t="shared" si="1"/>
        <v>184</v>
      </c>
      <c r="K35" s="171"/>
      <c r="L35" s="171"/>
    </row>
    <row r="36" spans="1:12" s="10" customFormat="1" ht="48" hidden="1" customHeight="1" x14ac:dyDescent="0.2">
      <c r="A36" s="170">
        <v>11</v>
      </c>
      <c r="B36" s="143"/>
      <c r="C36" s="105"/>
      <c r="D36" s="54">
        <v>138</v>
      </c>
      <c r="E36" s="55"/>
      <c r="F36" s="59"/>
      <c r="G36" s="55"/>
      <c r="H36" s="59"/>
      <c r="I36" s="55"/>
      <c r="J36" s="54">
        <f t="shared" ref="J36:J44" si="2">D36</f>
        <v>138</v>
      </c>
      <c r="K36" s="171">
        <f>ROUND(AVERAGE(J36:J38),2)</f>
        <v>132.55000000000001</v>
      </c>
      <c r="L36" s="171">
        <f>STDEVA(J36:J38)/K36*100</f>
        <v>5.0909666307664549</v>
      </c>
    </row>
    <row r="37" spans="1:12" s="10" customFormat="1" ht="48" hidden="1" customHeight="1" x14ac:dyDescent="0.2">
      <c r="A37" s="170"/>
      <c r="B37" s="143"/>
      <c r="C37" s="99"/>
      <c r="D37" s="56">
        <v>125</v>
      </c>
      <c r="E37" s="60"/>
      <c r="F37" s="61"/>
      <c r="G37" s="60"/>
      <c r="H37" s="61"/>
      <c r="I37" s="60"/>
      <c r="J37" s="56">
        <f t="shared" si="2"/>
        <v>125</v>
      </c>
      <c r="K37" s="171"/>
      <c r="L37" s="171"/>
    </row>
    <row r="38" spans="1:12" s="10" customFormat="1" ht="48" hidden="1" customHeight="1" x14ac:dyDescent="0.2">
      <c r="A38" s="170"/>
      <c r="B38" s="143"/>
      <c r="C38" s="105"/>
      <c r="D38" s="57">
        <v>134.63999999999999</v>
      </c>
      <c r="E38" s="58"/>
      <c r="F38" s="62"/>
      <c r="G38" s="58"/>
      <c r="H38" s="62"/>
      <c r="I38" s="58"/>
      <c r="J38" s="57">
        <f t="shared" si="2"/>
        <v>134.63999999999999</v>
      </c>
      <c r="K38" s="171"/>
      <c r="L38" s="171"/>
    </row>
    <row r="39" spans="1:12" s="13" customFormat="1" ht="26.25" hidden="1" customHeight="1" x14ac:dyDescent="0.2">
      <c r="A39" s="170">
        <v>12</v>
      </c>
      <c r="B39" s="143"/>
      <c r="C39" s="105"/>
      <c r="D39" s="54">
        <v>28000</v>
      </c>
      <c r="E39" s="55"/>
      <c r="F39" s="59"/>
      <c r="G39" s="55"/>
      <c r="H39" s="59"/>
      <c r="I39" s="55"/>
      <c r="J39" s="54">
        <f t="shared" si="2"/>
        <v>28000</v>
      </c>
      <c r="K39" s="171">
        <f>ROUND(AVERAGE(J39:J41),2)</f>
        <v>29053</v>
      </c>
      <c r="L39" s="171">
        <f>STDEVA(J39:J41)/K39*100</f>
        <v>8.902990995171848</v>
      </c>
    </row>
    <row r="40" spans="1:12" s="13" customFormat="1" ht="26.25" hidden="1" customHeight="1" x14ac:dyDescent="0.2">
      <c r="A40" s="170"/>
      <c r="B40" s="143"/>
      <c r="C40" s="99"/>
      <c r="D40" s="56">
        <v>32000</v>
      </c>
      <c r="E40" s="60"/>
      <c r="F40" s="61"/>
      <c r="G40" s="60"/>
      <c r="H40" s="61"/>
      <c r="I40" s="60"/>
      <c r="J40" s="56">
        <f t="shared" si="2"/>
        <v>32000</v>
      </c>
      <c r="K40" s="171"/>
      <c r="L40" s="171"/>
    </row>
    <row r="41" spans="1:12" s="13" customFormat="1" ht="26.25" hidden="1" customHeight="1" x14ac:dyDescent="0.3">
      <c r="A41" s="170"/>
      <c r="B41" s="143"/>
      <c r="C41" s="98"/>
      <c r="D41" s="57">
        <v>27159</v>
      </c>
      <c r="E41" s="58"/>
      <c r="F41" s="62"/>
      <c r="G41" s="58"/>
      <c r="H41" s="62"/>
      <c r="I41" s="58"/>
      <c r="J41" s="57">
        <f t="shared" si="2"/>
        <v>27159</v>
      </c>
      <c r="K41" s="171"/>
      <c r="L41" s="171"/>
    </row>
    <row r="42" spans="1:12" s="13" customFormat="1" ht="49.5" hidden="1" customHeight="1" x14ac:dyDescent="0.2">
      <c r="A42" s="170">
        <v>13</v>
      </c>
      <c r="B42" s="143"/>
      <c r="C42" s="96"/>
      <c r="D42" s="54">
        <v>6480</v>
      </c>
      <c r="E42" s="55"/>
      <c r="F42" s="59"/>
      <c r="G42" s="55"/>
      <c r="H42" s="59"/>
      <c r="I42" s="55"/>
      <c r="J42" s="54">
        <f t="shared" si="2"/>
        <v>6480</v>
      </c>
      <c r="K42" s="171">
        <f>ROUND(AVERAGE(J42:J44),2)</f>
        <v>6686.67</v>
      </c>
      <c r="L42" s="171">
        <f>STDEVA(J42:J44)/K42*100</f>
        <v>5.3532949419900788</v>
      </c>
    </row>
    <row r="43" spans="1:12" s="13" customFormat="1" ht="26.25" hidden="1" customHeight="1" x14ac:dyDescent="0.2">
      <c r="A43" s="170"/>
      <c r="B43" s="143"/>
      <c r="C43" s="97"/>
      <c r="D43" s="56">
        <v>7100</v>
      </c>
      <c r="E43" s="60"/>
      <c r="F43" s="61"/>
      <c r="G43" s="60"/>
      <c r="H43" s="61"/>
      <c r="I43" s="60"/>
      <c r="J43" s="56">
        <f t="shared" si="2"/>
        <v>7100</v>
      </c>
      <c r="K43" s="171"/>
      <c r="L43" s="171"/>
    </row>
    <row r="44" spans="1:12" s="13" customFormat="1" ht="39.75" hidden="1" customHeight="1" x14ac:dyDescent="0.2">
      <c r="A44" s="170"/>
      <c r="B44" s="143"/>
      <c r="C44" s="97"/>
      <c r="D44" s="57">
        <v>6480</v>
      </c>
      <c r="E44" s="58"/>
      <c r="F44" s="62"/>
      <c r="G44" s="58"/>
      <c r="H44" s="62"/>
      <c r="I44" s="58"/>
      <c r="J44" s="57">
        <f t="shared" si="2"/>
        <v>6480</v>
      </c>
      <c r="K44" s="171"/>
      <c r="L44" s="171"/>
    </row>
    <row r="45" spans="1:12" s="13" customFormat="1" ht="53.25" hidden="1" customHeight="1" x14ac:dyDescent="0.3">
      <c r="A45" s="170">
        <v>14</v>
      </c>
      <c r="B45" s="143"/>
      <c r="C45" s="95"/>
      <c r="D45" s="54">
        <v>4700</v>
      </c>
      <c r="E45" s="55"/>
      <c r="F45" s="59"/>
      <c r="G45" s="55"/>
      <c r="H45" s="59"/>
      <c r="I45" s="55"/>
      <c r="J45" s="54">
        <f>D45</f>
        <v>4700</v>
      </c>
      <c r="K45" s="171">
        <f>ROUND(AVERAGE(J45:J47),2)</f>
        <v>6083.33</v>
      </c>
      <c r="L45" s="171">
        <f>STDEVA(J45:J47)/K45*100</f>
        <v>24.386653155945488</v>
      </c>
    </row>
    <row r="46" spans="1:12" s="13" customFormat="1" ht="31.5" hidden="1" customHeight="1" x14ac:dyDescent="0.3">
      <c r="A46" s="170"/>
      <c r="B46" s="143"/>
      <c r="C46" s="98"/>
      <c r="D46" s="56">
        <v>5900</v>
      </c>
      <c r="E46" s="60"/>
      <c r="F46" s="61"/>
      <c r="G46" s="60"/>
      <c r="H46" s="61"/>
      <c r="I46" s="60"/>
      <c r="J46" s="56">
        <f>D46</f>
        <v>5900</v>
      </c>
      <c r="K46" s="171"/>
      <c r="L46" s="171"/>
    </row>
    <row r="47" spans="1:12" s="13" customFormat="1" ht="70.5" hidden="1" customHeight="1" x14ac:dyDescent="0.3">
      <c r="A47" s="170"/>
      <c r="B47" s="143"/>
      <c r="C47" s="98"/>
      <c r="D47" s="57">
        <v>7650</v>
      </c>
      <c r="E47" s="58"/>
      <c r="F47" s="62"/>
      <c r="G47" s="58"/>
      <c r="H47" s="62"/>
      <c r="I47" s="58"/>
      <c r="J47" s="57">
        <f>D47</f>
        <v>7650</v>
      </c>
      <c r="K47" s="171"/>
      <c r="L47" s="171"/>
    </row>
    <row r="48" spans="1:12" s="14" customFormat="1" ht="51" hidden="1" customHeight="1" x14ac:dyDescent="0.3">
      <c r="A48" s="168">
        <v>15</v>
      </c>
      <c r="B48" s="142"/>
      <c r="C48" s="98"/>
      <c r="D48" s="65">
        <v>315.64999999999998</v>
      </c>
      <c r="E48" s="66"/>
      <c r="F48" s="67"/>
      <c r="G48" s="66"/>
      <c r="H48" s="67"/>
      <c r="I48" s="66"/>
      <c r="J48" s="68">
        <f t="shared" ref="J48:J80" si="3">D48</f>
        <v>315.64999999999998</v>
      </c>
      <c r="K48" s="169">
        <f>ROUND(AVERAGE(J48:J50),2)</f>
        <v>367.57</v>
      </c>
      <c r="L48" s="169">
        <f>STDEVA(J48:J50)/K48*100</f>
        <v>21.831827104886447</v>
      </c>
    </row>
    <row r="49" spans="1:12" s="14" customFormat="1" ht="46.5" hidden="1" customHeight="1" x14ac:dyDescent="0.2">
      <c r="A49" s="168"/>
      <c r="B49" s="142"/>
      <c r="C49" s="97"/>
      <c r="D49" s="56">
        <v>460</v>
      </c>
      <c r="E49" s="69"/>
      <c r="F49" s="70"/>
      <c r="G49" s="69"/>
      <c r="H49" s="70"/>
      <c r="I49" s="69"/>
      <c r="J49" s="71">
        <f t="shared" si="3"/>
        <v>460</v>
      </c>
      <c r="K49" s="169"/>
      <c r="L49" s="169"/>
    </row>
    <row r="50" spans="1:12" s="14" customFormat="1" ht="54" hidden="1" customHeight="1" x14ac:dyDescent="0.2">
      <c r="A50" s="168"/>
      <c r="B50" s="142"/>
      <c r="C50" s="97"/>
      <c r="D50" s="78">
        <v>327.07</v>
      </c>
      <c r="E50" s="72"/>
      <c r="F50" s="73"/>
      <c r="G50" s="72"/>
      <c r="H50" s="73"/>
      <c r="I50" s="72"/>
      <c r="J50" s="74">
        <f t="shared" si="3"/>
        <v>327.07</v>
      </c>
      <c r="K50" s="169"/>
      <c r="L50" s="169"/>
    </row>
    <row r="51" spans="1:12" s="15" customFormat="1" ht="32.25" hidden="1" customHeight="1" x14ac:dyDescent="0.2">
      <c r="A51" s="168">
        <v>16</v>
      </c>
      <c r="B51" s="142"/>
      <c r="C51" s="106"/>
      <c r="D51" s="77">
        <v>240.48</v>
      </c>
      <c r="E51" s="66"/>
      <c r="F51" s="67"/>
      <c r="G51" s="66"/>
      <c r="H51" s="67"/>
      <c r="I51" s="66"/>
      <c r="J51" s="68">
        <f t="shared" si="3"/>
        <v>240.48</v>
      </c>
      <c r="K51" s="174">
        <f>ROUND(AVERAGE(J51:J53),2)</f>
        <v>240.49</v>
      </c>
      <c r="L51" s="174">
        <f>STDEVA(J51:J53)/K51*100</f>
        <v>3.9502711204379675</v>
      </c>
    </row>
    <row r="52" spans="1:12" s="15" customFormat="1" ht="36" hidden="1" customHeight="1" x14ac:dyDescent="0.2">
      <c r="A52" s="168"/>
      <c r="B52" s="142"/>
      <c r="C52" s="106"/>
      <c r="D52" s="71">
        <v>250</v>
      </c>
      <c r="E52" s="69"/>
      <c r="F52" s="70"/>
      <c r="G52" s="69"/>
      <c r="H52" s="70"/>
      <c r="I52" s="69"/>
      <c r="J52" s="71">
        <f t="shared" si="3"/>
        <v>250</v>
      </c>
      <c r="K52" s="175"/>
      <c r="L52" s="175"/>
    </row>
    <row r="53" spans="1:12" s="15" customFormat="1" ht="32.25" hidden="1" customHeight="1" x14ac:dyDescent="0.3">
      <c r="A53" s="168"/>
      <c r="B53" s="142"/>
      <c r="C53" s="95"/>
      <c r="D53" s="79">
        <v>231</v>
      </c>
      <c r="E53" s="72"/>
      <c r="F53" s="73"/>
      <c r="G53" s="72"/>
      <c r="H53" s="73"/>
      <c r="I53" s="72"/>
      <c r="J53" s="74">
        <f t="shared" si="3"/>
        <v>231</v>
      </c>
      <c r="K53" s="172"/>
      <c r="L53" s="172"/>
    </row>
    <row r="54" spans="1:12" s="14" customFormat="1" ht="33.75" hidden="1" customHeight="1" x14ac:dyDescent="0.2">
      <c r="A54" s="168">
        <v>17</v>
      </c>
      <c r="B54" s="142"/>
      <c r="C54" s="107"/>
      <c r="D54" s="68">
        <v>243</v>
      </c>
      <c r="E54" s="75"/>
      <c r="F54" s="76"/>
      <c r="G54" s="75"/>
      <c r="H54" s="76"/>
      <c r="I54" s="75"/>
      <c r="J54" s="77">
        <f t="shared" si="3"/>
        <v>243</v>
      </c>
      <c r="K54" s="172">
        <f>ROUND(AVERAGE(J54:J56),2)</f>
        <v>221.16</v>
      </c>
      <c r="L54" s="172">
        <f>STDEVA(J54:J56)/K54*100</f>
        <v>8.5515893610687979</v>
      </c>
    </row>
    <row r="55" spans="1:12" s="14" customFormat="1" ht="21.75" hidden="1" customHeight="1" x14ac:dyDescent="0.3">
      <c r="A55" s="168"/>
      <c r="B55" s="142"/>
      <c r="C55" s="108"/>
      <c r="D55" s="71">
        <v>210.49</v>
      </c>
      <c r="E55" s="69"/>
      <c r="F55" s="70"/>
      <c r="G55" s="69"/>
      <c r="H55" s="70"/>
      <c r="I55" s="69"/>
      <c r="J55" s="71">
        <f t="shared" si="3"/>
        <v>210.49</v>
      </c>
      <c r="K55" s="169"/>
      <c r="L55" s="169"/>
    </row>
    <row r="56" spans="1:12" s="14" customFormat="1" ht="39" hidden="1" customHeight="1" x14ac:dyDescent="0.2">
      <c r="A56" s="168"/>
      <c r="B56" s="142"/>
      <c r="C56" s="107"/>
      <c r="D56" s="74">
        <v>210</v>
      </c>
      <c r="E56" s="72"/>
      <c r="F56" s="73"/>
      <c r="G56" s="72"/>
      <c r="H56" s="73"/>
      <c r="I56" s="72"/>
      <c r="J56" s="74">
        <f t="shared" si="3"/>
        <v>210</v>
      </c>
      <c r="K56" s="169"/>
      <c r="L56" s="169"/>
    </row>
    <row r="57" spans="1:12" s="14" customFormat="1" ht="46.5" hidden="1" customHeight="1" x14ac:dyDescent="0.2">
      <c r="A57" s="170">
        <v>18</v>
      </c>
      <c r="B57" s="143"/>
      <c r="C57" s="96"/>
      <c r="D57" s="65">
        <v>100</v>
      </c>
      <c r="E57" s="66"/>
      <c r="F57" s="67"/>
      <c r="G57" s="66"/>
      <c r="H57" s="67"/>
      <c r="I57" s="66"/>
      <c r="J57" s="68">
        <f t="shared" si="3"/>
        <v>100</v>
      </c>
      <c r="K57" s="169">
        <f>ROUND(AVERAGE(J57:J59),2)</f>
        <v>100</v>
      </c>
      <c r="L57" s="169">
        <f>STDEVA(J57:J59)/K57*100</f>
        <v>3</v>
      </c>
    </row>
    <row r="58" spans="1:12" s="14" customFormat="1" ht="29.25" hidden="1" customHeight="1" x14ac:dyDescent="0.3">
      <c r="A58" s="170"/>
      <c r="B58" s="143"/>
      <c r="C58" s="98"/>
      <c r="D58" s="56">
        <v>97</v>
      </c>
      <c r="E58" s="69"/>
      <c r="F58" s="70"/>
      <c r="G58" s="69"/>
      <c r="H58" s="70"/>
      <c r="I58" s="69"/>
      <c r="J58" s="71">
        <f t="shared" si="3"/>
        <v>97</v>
      </c>
      <c r="K58" s="169"/>
      <c r="L58" s="169"/>
    </row>
    <row r="59" spans="1:12" s="14" customFormat="1" ht="53.25" hidden="1" customHeight="1" x14ac:dyDescent="0.2">
      <c r="A59" s="170"/>
      <c r="B59" s="143"/>
      <c r="C59" s="97"/>
      <c r="D59" s="78">
        <v>103</v>
      </c>
      <c r="E59" s="72"/>
      <c r="F59" s="73"/>
      <c r="G59" s="72"/>
      <c r="H59" s="73"/>
      <c r="I59" s="72"/>
      <c r="J59" s="74">
        <f t="shared" si="3"/>
        <v>103</v>
      </c>
      <c r="K59" s="169"/>
      <c r="L59" s="169"/>
    </row>
    <row r="60" spans="1:12" s="15" customFormat="1" ht="48" hidden="1" customHeight="1" x14ac:dyDescent="0.2">
      <c r="A60" s="170">
        <v>19</v>
      </c>
      <c r="B60" s="143"/>
      <c r="C60" s="97"/>
      <c r="D60" s="54">
        <v>131.1</v>
      </c>
      <c r="E60" s="75"/>
      <c r="F60" s="76"/>
      <c r="G60" s="75"/>
      <c r="H60" s="76"/>
      <c r="I60" s="75"/>
      <c r="J60" s="77">
        <f t="shared" si="3"/>
        <v>131.1</v>
      </c>
      <c r="K60" s="172">
        <f>ROUND(AVERAGE(J60:J62),2)</f>
        <v>113.7</v>
      </c>
      <c r="L60" s="172">
        <f>STDEVA(J60:J62)/K60*100</f>
        <v>13.963687340419783</v>
      </c>
    </row>
    <row r="61" spans="1:12" s="15" customFormat="1" ht="37.5" hidden="1" customHeight="1" x14ac:dyDescent="0.2">
      <c r="A61" s="170"/>
      <c r="B61" s="143"/>
      <c r="C61" s="96"/>
      <c r="D61" s="56">
        <v>100</v>
      </c>
      <c r="E61" s="69"/>
      <c r="F61" s="70"/>
      <c r="G61" s="69"/>
      <c r="H61" s="70"/>
      <c r="I61" s="69"/>
      <c r="J61" s="71">
        <f t="shared" si="3"/>
        <v>100</v>
      </c>
      <c r="K61" s="169"/>
      <c r="L61" s="169"/>
    </row>
    <row r="62" spans="1:12" s="15" customFormat="1" ht="37.5" hidden="1" customHeight="1" x14ac:dyDescent="0.2">
      <c r="A62" s="170"/>
      <c r="B62" s="143"/>
      <c r="C62" s="97"/>
      <c r="D62" s="57">
        <v>110</v>
      </c>
      <c r="E62" s="72"/>
      <c r="F62" s="73"/>
      <c r="G62" s="72"/>
      <c r="H62" s="73"/>
      <c r="I62" s="72"/>
      <c r="J62" s="74">
        <f t="shared" si="3"/>
        <v>110</v>
      </c>
      <c r="K62" s="169"/>
      <c r="L62" s="169"/>
    </row>
    <row r="63" spans="1:12" s="13" customFormat="1" ht="35.25" hidden="1" customHeight="1" x14ac:dyDescent="0.2">
      <c r="A63" s="170">
        <v>20</v>
      </c>
      <c r="B63" s="143"/>
      <c r="C63" s="96"/>
      <c r="D63" s="65">
        <v>280</v>
      </c>
      <c r="E63" s="55"/>
      <c r="F63" s="59"/>
      <c r="G63" s="55"/>
      <c r="H63" s="59"/>
      <c r="I63" s="55"/>
      <c r="J63" s="54">
        <f t="shared" si="3"/>
        <v>280</v>
      </c>
      <c r="K63" s="171">
        <f>ROUND(AVERAGE(J63:J65),2)</f>
        <v>280</v>
      </c>
      <c r="L63" s="171">
        <f>STDEVA(J63:J65)/K63*100</f>
        <v>0</v>
      </c>
    </row>
    <row r="64" spans="1:12" s="13" customFormat="1" ht="28.5" hidden="1" customHeight="1" x14ac:dyDescent="0.2">
      <c r="A64" s="170"/>
      <c r="B64" s="143"/>
      <c r="C64" s="106"/>
      <c r="D64" s="56">
        <v>280</v>
      </c>
      <c r="E64" s="60"/>
      <c r="F64" s="61"/>
      <c r="G64" s="60"/>
      <c r="H64" s="61"/>
      <c r="I64" s="60"/>
      <c r="J64" s="56">
        <f t="shared" si="3"/>
        <v>280</v>
      </c>
      <c r="K64" s="171"/>
      <c r="L64" s="171"/>
    </row>
    <row r="65" spans="1:12" s="13" customFormat="1" ht="56.25" hidden="1" customHeight="1" x14ac:dyDescent="0.2">
      <c r="A65" s="170"/>
      <c r="B65" s="143"/>
      <c r="C65" s="107"/>
      <c r="D65" s="78">
        <v>280</v>
      </c>
      <c r="E65" s="58"/>
      <c r="F65" s="62"/>
      <c r="G65" s="58"/>
      <c r="H65" s="62"/>
      <c r="I65" s="58"/>
      <c r="J65" s="57">
        <f t="shared" si="3"/>
        <v>280</v>
      </c>
      <c r="K65" s="171"/>
      <c r="L65" s="171"/>
    </row>
    <row r="66" spans="1:12" s="13" customFormat="1" ht="36.75" hidden="1" customHeight="1" x14ac:dyDescent="0.3">
      <c r="A66" s="170">
        <v>21</v>
      </c>
      <c r="B66" s="143"/>
      <c r="C66" s="98"/>
      <c r="D66" s="54">
        <v>4294</v>
      </c>
      <c r="E66" s="55"/>
      <c r="F66" s="59"/>
      <c r="G66" s="55"/>
      <c r="H66" s="59"/>
      <c r="I66" s="55"/>
      <c r="J66" s="54">
        <f t="shared" si="3"/>
        <v>4294</v>
      </c>
      <c r="K66" s="171">
        <f>ROUND(AVERAGE(J66:J68),2)</f>
        <v>5164.67</v>
      </c>
      <c r="L66" s="171">
        <f>STDEVA(J66:J68)/K66*100</f>
        <v>14.59956689510952</v>
      </c>
    </row>
    <row r="67" spans="1:12" s="13" customFormat="1" ht="26.25" hidden="1" customHeight="1" x14ac:dyDescent="0.2">
      <c r="A67" s="170"/>
      <c r="B67" s="143"/>
      <c r="C67" s="96"/>
      <c r="D67" s="56">
        <v>5600</v>
      </c>
      <c r="E67" s="60"/>
      <c r="F67" s="61"/>
      <c r="G67" s="60"/>
      <c r="H67" s="61"/>
      <c r="I67" s="60"/>
      <c r="J67" s="56">
        <f t="shared" si="3"/>
        <v>5600</v>
      </c>
      <c r="K67" s="171"/>
      <c r="L67" s="171"/>
    </row>
    <row r="68" spans="1:12" s="13" customFormat="1" ht="53.25" hidden="1" customHeight="1" x14ac:dyDescent="0.2">
      <c r="A68" s="170"/>
      <c r="B68" s="143"/>
      <c r="C68" s="97"/>
      <c r="D68" s="78">
        <v>5600</v>
      </c>
      <c r="E68" s="58"/>
      <c r="F68" s="62"/>
      <c r="G68" s="58"/>
      <c r="H68" s="62"/>
      <c r="I68" s="58"/>
      <c r="J68" s="57">
        <f t="shared" si="3"/>
        <v>5600</v>
      </c>
      <c r="K68" s="171"/>
      <c r="L68" s="171"/>
    </row>
    <row r="69" spans="1:12" s="10" customFormat="1" ht="48" hidden="1" customHeight="1" x14ac:dyDescent="0.2">
      <c r="A69" s="170">
        <v>22</v>
      </c>
      <c r="B69" s="143"/>
      <c r="C69" s="96"/>
      <c r="D69" s="54">
        <v>95.51</v>
      </c>
      <c r="E69" s="55"/>
      <c r="F69" s="59"/>
      <c r="G69" s="55"/>
      <c r="H69" s="59"/>
      <c r="I69" s="55"/>
      <c r="J69" s="54">
        <f t="shared" si="3"/>
        <v>95.51</v>
      </c>
      <c r="K69" s="171">
        <f>ROUND(AVERAGE(J69:J71),2)</f>
        <v>92.66</v>
      </c>
      <c r="L69" s="171">
        <f>STDEVA(J69:J71)/K69*100</f>
        <v>6.6886131195952503</v>
      </c>
    </row>
    <row r="70" spans="1:12" s="10" customFormat="1" ht="48" hidden="1" customHeight="1" x14ac:dyDescent="0.2">
      <c r="A70" s="170"/>
      <c r="B70" s="143"/>
      <c r="C70" s="96"/>
      <c r="D70" s="56">
        <v>96.92</v>
      </c>
      <c r="E70" s="60"/>
      <c r="F70" s="61"/>
      <c r="G70" s="60"/>
      <c r="H70" s="61"/>
      <c r="I70" s="60"/>
      <c r="J70" s="56">
        <f t="shared" si="3"/>
        <v>96.92</v>
      </c>
      <c r="K70" s="171"/>
      <c r="L70" s="171"/>
    </row>
    <row r="71" spans="1:12" s="10" customFormat="1" ht="48" hidden="1" customHeight="1" x14ac:dyDescent="0.2">
      <c r="A71" s="170"/>
      <c r="B71" s="143"/>
      <c r="C71" s="96"/>
      <c r="D71" s="57">
        <v>85.55</v>
      </c>
      <c r="E71" s="58"/>
      <c r="F71" s="62"/>
      <c r="G71" s="58"/>
      <c r="H71" s="62"/>
      <c r="I71" s="58"/>
      <c r="J71" s="57">
        <f t="shared" si="3"/>
        <v>85.55</v>
      </c>
      <c r="K71" s="171"/>
      <c r="L71" s="171"/>
    </row>
    <row r="72" spans="1:12" s="14" customFormat="1" ht="26.25" hidden="1" customHeight="1" x14ac:dyDescent="0.2">
      <c r="A72" s="168">
        <v>23</v>
      </c>
      <c r="B72" s="142"/>
      <c r="C72" s="96"/>
      <c r="D72" s="54">
        <v>61</v>
      </c>
      <c r="E72" s="66"/>
      <c r="F72" s="67"/>
      <c r="G72" s="66"/>
      <c r="H72" s="67"/>
      <c r="I72" s="66"/>
      <c r="J72" s="68">
        <f t="shared" si="3"/>
        <v>61</v>
      </c>
      <c r="K72" s="169">
        <f>ROUND(AVERAGE(J72:J74),2)</f>
        <v>65.489999999999995</v>
      </c>
      <c r="L72" s="169">
        <f>STDEVA(J72:J74)/K72*100</f>
        <v>6.0692464009709211</v>
      </c>
    </row>
    <row r="73" spans="1:12" s="14" customFormat="1" ht="26.25" hidden="1" customHeight="1" x14ac:dyDescent="0.2">
      <c r="A73" s="168"/>
      <c r="B73" s="142"/>
      <c r="C73" s="96"/>
      <c r="D73" s="56">
        <v>68.55</v>
      </c>
      <c r="E73" s="69"/>
      <c r="F73" s="70"/>
      <c r="G73" s="69"/>
      <c r="H73" s="70"/>
      <c r="I73" s="69"/>
      <c r="J73" s="71">
        <f t="shared" si="3"/>
        <v>68.55</v>
      </c>
      <c r="K73" s="169"/>
      <c r="L73" s="169"/>
    </row>
    <row r="74" spans="1:12" s="14" customFormat="1" ht="26.25" hidden="1" customHeight="1" x14ac:dyDescent="0.2">
      <c r="A74" s="168"/>
      <c r="B74" s="142"/>
      <c r="C74" s="97"/>
      <c r="D74" s="57">
        <v>66.930000000000007</v>
      </c>
      <c r="E74" s="72"/>
      <c r="F74" s="73"/>
      <c r="G74" s="72"/>
      <c r="H74" s="73"/>
      <c r="I74" s="72"/>
      <c r="J74" s="74">
        <f t="shared" si="3"/>
        <v>66.930000000000007</v>
      </c>
      <c r="K74" s="169"/>
      <c r="L74" s="169"/>
    </row>
    <row r="75" spans="1:12" s="13" customFormat="1" ht="49.5" hidden="1" customHeight="1" x14ac:dyDescent="0.2">
      <c r="A75" s="170">
        <v>24</v>
      </c>
      <c r="B75" s="143"/>
      <c r="C75" s="97"/>
      <c r="D75" s="54">
        <v>42.62</v>
      </c>
      <c r="E75" s="55"/>
      <c r="F75" s="59"/>
      <c r="G75" s="55"/>
      <c r="H75" s="59"/>
      <c r="I75" s="55"/>
      <c r="J75" s="54">
        <f t="shared" si="3"/>
        <v>42.62</v>
      </c>
      <c r="K75" s="171">
        <f>ROUND(AVERAGE(J75:J77),2)</f>
        <v>49.5</v>
      </c>
      <c r="L75" s="171">
        <f>STDEVA(J75:J77)/K75*100</f>
        <v>16.329011044986942</v>
      </c>
    </row>
    <row r="76" spans="1:12" s="13" customFormat="1" ht="26.25" hidden="1" customHeight="1" x14ac:dyDescent="0.3">
      <c r="A76" s="170"/>
      <c r="B76" s="143"/>
      <c r="C76" s="98"/>
      <c r="D76" s="56">
        <v>47.47</v>
      </c>
      <c r="E76" s="60"/>
      <c r="F76" s="61"/>
      <c r="G76" s="60"/>
      <c r="H76" s="61"/>
      <c r="I76" s="60"/>
      <c r="J76" s="56">
        <f t="shared" si="3"/>
        <v>47.47</v>
      </c>
      <c r="K76" s="171"/>
      <c r="L76" s="171"/>
    </row>
    <row r="77" spans="1:12" s="13" customFormat="1" ht="39.75" hidden="1" customHeight="1" x14ac:dyDescent="0.2">
      <c r="A77" s="170"/>
      <c r="B77" s="143"/>
      <c r="C77" s="96"/>
      <c r="D77" s="57">
        <v>58.4</v>
      </c>
      <c r="E77" s="58"/>
      <c r="F77" s="62"/>
      <c r="G77" s="58"/>
      <c r="H77" s="62"/>
      <c r="I77" s="58"/>
      <c r="J77" s="57">
        <f t="shared" si="3"/>
        <v>58.4</v>
      </c>
      <c r="K77" s="171"/>
      <c r="L77" s="171"/>
    </row>
    <row r="78" spans="1:12" s="13" customFormat="1" ht="53.25" hidden="1" customHeight="1" x14ac:dyDescent="0.3">
      <c r="A78" s="170">
        <v>25</v>
      </c>
      <c r="B78" s="143"/>
      <c r="C78" s="98"/>
      <c r="D78" s="54">
        <v>8985.68</v>
      </c>
      <c r="E78" s="55"/>
      <c r="F78" s="59"/>
      <c r="G78" s="55"/>
      <c r="H78" s="59"/>
      <c r="I78" s="55"/>
      <c r="J78" s="54">
        <f t="shared" si="3"/>
        <v>8985.68</v>
      </c>
      <c r="K78" s="171">
        <f>ROUND(AVERAGE(J78:J80),2)</f>
        <v>9447.4699999999993</v>
      </c>
      <c r="L78" s="171">
        <f>STDEVA(J78:J80)/K78*100</f>
        <v>10.302453395457913</v>
      </c>
    </row>
    <row r="79" spans="1:12" s="13" customFormat="1" ht="31.5" hidden="1" customHeight="1" x14ac:dyDescent="0.3">
      <c r="A79" s="170"/>
      <c r="B79" s="143"/>
      <c r="C79" s="98"/>
      <c r="D79" s="56">
        <v>8791</v>
      </c>
      <c r="E79" s="60"/>
      <c r="F79" s="61"/>
      <c r="G79" s="60"/>
      <c r="H79" s="61"/>
      <c r="I79" s="60"/>
      <c r="J79" s="56">
        <f t="shared" si="3"/>
        <v>8791</v>
      </c>
      <c r="K79" s="171"/>
      <c r="L79" s="171"/>
    </row>
    <row r="80" spans="1:12" s="13" customFormat="1" ht="70.5" hidden="1" customHeight="1" x14ac:dyDescent="0.3">
      <c r="A80" s="170"/>
      <c r="B80" s="143"/>
      <c r="C80" s="98"/>
      <c r="D80" s="78">
        <v>10565.73</v>
      </c>
      <c r="E80" s="80"/>
      <c r="F80" s="81"/>
      <c r="G80" s="80"/>
      <c r="H80" s="81"/>
      <c r="I80" s="80"/>
      <c r="J80" s="78">
        <f t="shared" si="3"/>
        <v>10565.73</v>
      </c>
      <c r="K80" s="171"/>
      <c r="L80" s="171"/>
    </row>
    <row r="81" spans="1:14" s="19" customFormat="1" ht="53.25" hidden="1" customHeight="1" x14ac:dyDescent="0.3">
      <c r="A81" s="178">
        <v>26</v>
      </c>
      <c r="B81" s="144"/>
      <c r="C81" s="98"/>
      <c r="D81" s="54">
        <v>3336.6</v>
      </c>
      <c r="E81" s="82"/>
      <c r="F81" s="44"/>
      <c r="G81" s="82"/>
      <c r="H81" s="44"/>
      <c r="I81" s="82"/>
      <c r="J81" s="83">
        <f t="shared" ref="J81:J122" si="4">D81</f>
        <v>3336.6</v>
      </c>
      <c r="K81" s="171">
        <f>ROUND(AVERAGE(J81:J83),2)</f>
        <v>3331.07</v>
      </c>
      <c r="L81" s="171">
        <f>STDEVA(J81:J83)/K81*100</f>
        <v>0.28771579307993334</v>
      </c>
    </row>
    <row r="82" spans="1:14" s="19" customFormat="1" ht="31.5" hidden="1" customHeight="1" x14ac:dyDescent="0.3">
      <c r="A82" s="179"/>
      <c r="B82" s="145"/>
      <c r="C82" s="98"/>
      <c r="D82" s="56">
        <v>3336.6</v>
      </c>
      <c r="E82" s="82"/>
      <c r="F82" s="44"/>
      <c r="G82" s="82"/>
      <c r="H82" s="44"/>
      <c r="I82" s="82"/>
      <c r="J82" s="83">
        <f t="shared" si="4"/>
        <v>3336.6</v>
      </c>
      <c r="K82" s="171"/>
      <c r="L82" s="171"/>
    </row>
    <row r="83" spans="1:14" s="19" customFormat="1" ht="30" hidden="1" customHeight="1" x14ac:dyDescent="0.3">
      <c r="A83" s="180"/>
      <c r="B83" s="146"/>
      <c r="C83" s="98"/>
      <c r="D83" s="57">
        <v>3320</v>
      </c>
      <c r="E83" s="49"/>
      <c r="F83" s="49"/>
      <c r="G83" s="49"/>
      <c r="H83" s="49"/>
      <c r="I83" s="49"/>
      <c r="J83" s="49">
        <f t="shared" si="4"/>
        <v>3320</v>
      </c>
      <c r="K83" s="171"/>
      <c r="L83" s="171"/>
    </row>
    <row r="84" spans="1:14" s="10" customFormat="1" ht="37.5" hidden="1" customHeight="1" x14ac:dyDescent="0.2">
      <c r="A84" s="170">
        <v>27</v>
      </c>
      <c r="B84" s="143"/>
      <c r="C84" s="96"/>
      <c r="D84" s="54">
        <v>660</v>
      </c>
      <c r="E84" s="181" t="s">
        <v>28</v>
      </c>
      <c r="F84" s="181"/>
      <c r="G84" s="181" t="s">
        <v>28</v>
      </c>
      <c r="H84" s="181"/>
      <c r="I84" s="55" t="s">
        <v>28</v>
      </c>
      <c r="J84" s="54">
        <f t="shared" si="4"/>
        <v>660</v>
      </c>
      <c r="K84" s="171">
        <f>ROUND(AVERAGE(J84:J86),2)</f>
        <v>673</v>
      </c>
      <c r="L84" s="171">
        <f>STDEVA(J84:J86)/K84*100</f>
        <v>3.345714784308381</v>
      </c>
      <c r="N84" s="11"/>
    </row>
    <row r="85" spans="1:14" s="10" customFormat="1" ht="37.5" hidden="1" customHeight="1" x14ac:dyDescent="0.2">
      <c r="A85" s="170"/>
      <c r="B85" s="143"/>
      <c r="C85" s="96"/>
      <c r="D85" s="56">
        <v>660</v>
      </c>
      <c r="E85" s="182"/>
      <c r="F85" s="182"/>
      <c r="G85" s="182"/>
      <c r="H85" s="182"/>
      <c r="I85" s="84"/>
      <c r="J85" s="56">
        <f t="shared" si="4"/>
        <v>660</v>
      </c>
      <c r="K85" s="171"/>
      <c r="L85" s="171"/>
      <c r="N85" s="12"/>
    </row>
    <row r="86" spans="1:14" s="10" customFormat="1" ht="37.5" hidden="1" customHeight="1" x14ac:dyDescent="0.2">
      <c r="A86" s="170"/>
      <c r="B86" s="143"/>
      <c r="C86" s="96"/>
      <c r="D86" s="57">
        <v>699</v>
      </c>
      <c r="E86" s="183" t="s">
        <v>28</v>
      </c>
      <c r="F86" s="183"/>
      <c r="G86" s="183" t="s">
        <v>28</v>
      </c>
      <c r="H86" s="183"/>
      <c r="I86" s="58" t="s">
        <v>28</v>
      </c>
      <c r="J86" s="57">
        <f t="shared" si="4"/>
        <v>699</v>
      </c>
      <c r="K86" s="171"/>
      <c r="L86" s="171"/>
      <c r="N86" s="11"/>
    </row>
    <row r="87" spans="1:14" s="10" customFormat="1" ht="46.5" hidden="1" customHeight="1" x14ac:dyDescent="0.2">
      <c r="A87" s="170">
        <v>28</v>
      </c>
      <c r="B87" s="143"/>
      <c r="C87" s="96"/>
      <c r="D87" s="54">
        <v>9850</v>
      </c>
      <c r="E87" s="55"/>
      <c r="F87" s="59"/>
      <c r="G87" s="55"/>
      <c r="H87" s="59"/>
      <c r="I87" s="55"/>
      <c r="J87" s="54">
        <f t="shared" si="4"/>
        <v>9850</v>
      </c>
      <c r="K87" s="171">
        <f>ROUND(AVERAGE(J87:J89),2)</f>
        <v>10870</v>
      </c>
      <c r="L87" s="171">
        <f>STDEVA(J87:J89)/K87*100</f>
        <v>8.3974047523415098</v>
      </c>
    </row>
    <row r="88" spans="1:14" s="10" customFormat="1" ht="46.5" hidden="1" customHeight="1" x14ac:dyDescent="0.2">
      <c r="A88" s="170"/>
      <c r="B88" s="143"/>
      <c r="C88" s="96"/>
      <c r="D88" s="56">
        <v>11150</v>
      </c>
      <c r="E88" s="60"/>
      <c r="F88" s="61"/>
      <c r="G88" s="60"/>
      <c r="H88" s="61"/>
      <c r="I88" s="60"/>
      <c r="J88" s="56">
        <f t="shared" si="4"/>
        <v>11150</v>
      </c>
      <c r="K88" s="171"/>
      <c r="L88" s="171"/>
    </row>
    <row r="89" spans="1:14" s="10" customFormat="1" ht="46.5" hidden="1" customHeight="1" x14ac:dyDescent="0.2">
      <c r="A89" s="170"/>
      <c r="B89" s="143"/>
      <c r="C89" s="96"/>
      <c r="D89" s="57">
        <v>11610</v>
      </c>
      <c r="E89" s="58"/>
      <c r="F89" s="62"/>
      <c r="G89" s="58"/>
      <c r="H89" s="62"/>
      <c r="I89" s="58"/>
      <c r="J89" s="57">
        <f t="shared" si="4"/>
        <v>11610</v>
      </c>
      <c r="K89" s="171"/>
      <c r="L89" s="171"/>
    </row>
    <row r="90" spans="1:14" s="13" customFormat="1" ht="38.25" hidden="1" customHeight="1" x14ac:dyDescent="0.2">
      <c r="A90" s="170">
        <v>29</v>
      </c>
      <c r="B90" s="143"/>
      <c r="C90" s="96"/>
      <c r="D90" s="54">
        <v>3140</v>
      </c>
      <c r="E90" s="63"/>
      <c r="F90" s="64"/>
      <c r="G90" s="63"/>
      <c r="H90" s="64"/>
      <c r="I90" s="63"/>
      <c r="J90" s="65">
        <f t="shared" si="4"/>
        <v>3140</v>
      </c>
      <c r="K90" s="176">
        <f>ROUND(AVERAGE(J90:J92),2)</f>
        <v>3160</v>
      </c>
      <c r="L90" s="176">
        <f>STDEVA(J90:J92)/K90*100</f>
        <v>1.0962346883347325</v>
      </c>
    </row>
    <row r="91" spans="1:14" s="13" customFormat="1" ht="26.25" hidden="1" customHeight="1" x14ac:dyDescent="0.2">
      <c r="A91" s="170"/>
      <c r="B91" s="143"/>
      <c r="C91" s="96"/>
      <c r="D91" s="56">
        <v>3140</v>
      </c>
      <c r="E91" s="60"/>
      <c r="F91" s="61"/>
      <c r="G91" s="60"/>
      <c r="H91" s="61"/>
      <c r="I91" s="60"/>
      <c r="J91" s="56">
        <f t="shared" si="4"/>
        <v>3140</v>
      </c>
      <c r="K91" s="177"/>
      <c r="L91" s="177"/>
    </row>
    <row r="92" spans="1:14" s="13" customFormat="1" ht="26.25" hidden="1" customHeight="1" x14ac:dyDescent="0.2">
      <c r="A92" s="170"/>
      <c r="B92" s="143"/>
      <c r="C92" s="97"/>
      <c r="D92" s="57">
        <v>3200</v>
      </c>
      <c r="E92" s="80"/>
      <c r="F92" s="81"/>
      <c r="G92" s="80"/>
      <c r="H92" s="81"/>
      <c r="I92" s="80"/>
      <c r="J92" s="78">
        <f t="shared" si="4"/>
        <v>3200</v>
      </c>
      <c r="K92" s="177"/>
      <c r="L92" s="177"/>
    </row>
    <row r="93" spans="1:14" s="10" customFormat="1" ht="85.5" hidden="1" customHeight="1" x14ac:dyDescent="0.2">
      <c r="A93" s="170">
        <v>30</v>
      </c>
      <c r="B93" s="143"/>
      <c r="C93" s="96"/>
      <c r="D93" s="54">
        <v>3100</v>
      </c>
      <c r="E93" s="55"/>
      <c r="F93" s="59"/>
      <c r="G93" s="55"/>
      <c r="H93" s="59"/>
      <c r="I93" s="55"/>
      <c r="J93" s="54">
        <f t="shared" si="4"/>
        <v>3100</v>
      </c>
      <c r="K93" s="171">
        <f>ROUND(AVERAGE(J93:J95),2)</f>
        <v>3227</v>
      </c>
      <c r="L93" s="171">
        <f>STDEVA(J93:J95)/K93*100</f>
        <v>5.2650422514266113</v>
      </c>
    </row>
    <row r="94" spans="1:14" s="10" customFormat="1" ht="41.25" hidden="1" customHeight="1" x14ac:dyDescent="0.2">
      <c r="A94" s="170"/>
      <c r="B94" s="143"/>
      <c r="C94" s="96"/>
      <c r="D94" s="56">
        <v>3420</v>
      </c>
      <c r="E94" s="60"/>
      <c r="F94" s="61"/>
      <c r="G94" s="60"/>
      <c r="H94" s="61"/>
      <c r="I94" s="60"/>
      <c r="J94" s="56">
        <f t="shared" si="4"/>
        <v>3420</v>
      </c>
      <c r="K94" s="171"/>
      <c r="L94" s="171"/>
    </row>
    <row r="95" spans="1:14" s="10" customFormat="1" ht="65.25" hidden="1" customHeight="1" x14ac:dyDescent="0.2">
      <c r="A95" s="170"/>
      <c r="B95" s="143"/>
      <c r="C95" s="97"/>
      <c r="D95" s="57">
        <v>3161</v>
      </c>
      <c r="E95" s="58"/>
      <c r="F95" s="62"/>
      <c r="G95" s="58"/>
      <c r="H95" s="62"/>
      <c r="I95" s="58"/>
      <c r="J95" s="57">
        <f t="shared" si="4"/>
        <v>3161</v>
      </c>
      <c r="K95" s="171"/>
      <c r="L95" s="171"/>
    </row>
    <row r="96" spans="1:14" s="15" customFormat="1" ht="32.25" hidden="1" customHeight="1" x14ac:dyDescent="0.2">
      <c r="A96" s="168">
        <v>31</v>
      </c>
      <c r="B96" s="142"/>
      <c r="C96" s="106"/>
      <c r="D96" s="68">
        <v>1490</v>
      </c>
      <c r="E96" s="66"/>
      <c r="F96" s="67"/>
      <c r="G96" s="66"/>
      <c r="H96" s="67"/>
      <c r="I96" s="66"/>
      <c r="J96" s="68">
        <f t="shared" si="4"/>
        <v>1490</v>
      </c>
      <c r="K96" s="174">
        <f>ROUND(AVERAGE(J96:J98),2)</f>
        <v>1421.58</v>
      </c>
      <c r="L96" s="174">
        <f>STDEVA(J96:J98)/K96*100</f>
        <v>6.311421680396764</v>
      </c>
    </row>
    <row r="97" spans="1:12" s="15" customFormat="1" ht="36" hidden="1" customHeight="1" x14ac:dyDescent="0.2">
      <c r="A97" s="168"/>
      <c r="B97" s="142"/>
      <c r="C97" s="106"/>
      <c r="D97" s="71">
        <v>1320</v>
      </c>
      <c r="E97" s="69"/>
      <c r="F97" s="70"/>
      <c r="G97" s="69"/>
      <c r="H97" s="70"/>
      <c r="I97" s="69"/>
      <c r="J97" s="71">
        <f t="shared" si="4"/>
        <v>1320</v>
      </c>
      <c r="K97" s="175"/>
      <c r="L97" s="175"/>
    </row>
    <row r="98" spans="1:12" s="15" customFormat="1" ht="29.25" hidden="1" customHeight="1" x14ac:dyDescent="0.3">
      <c r="A98" s="168"/>
      <c r="B98" s="142"/>
      <c r="C98" s="95"/>
      <c r="D98" s="74">
        <v>1454.75</v>
      </c>
      <c r="E98" s="72"/>
      <c r="F98" s="73"/>
      <c r="G98" s="72"/>
      <c r="H98" s="73"/>
      <c r="I98" s="72"/>
      <c r="J98" s="74">
        <f t="shared" si="4"/>
        <v>1454.75</v>
      </c>
      <c r="K98" s="172"/>
      <c r="L98" s="172"/>
    </row>
    <row r="99" spans="1:12" s="13" customFormat="1" ht="33.75" hidden="1" customHeight="1" x14ac:dyDescent="0.3">
      <c r="A99" s="170">
        <v>32</v>
      </c>
      <c r="B99" s="143"/>
      <c r="C99" s="95"/>
      <c r="D99" s="54">
        <v>6500</v>
      </c>
      <c r="E99" s="63"/>
      <c r="F99" s="64"/>
      <c r="G99" s="63"/>
      <c r="H99" s="64"/>
      <c r="I99" s="63"/>
      <c r="J99" s="65">
        <f t="shared" si="4"/>
        <v>6500</v>
      </c>
      <c r="K99" s="173">
        <f>ROUND(AVERAGE(J99:J101),2)</f>
        <v>6256.67</v>
      </c>
      <c r="L99" s="173">
        <f>STDEVA(J99:J101)/K99*100</f>
        <v>4.1811004167250685</v>
      </c>
    </row>
    <row r="100" spans="1:12" s="13" customFormat="1" ht="21.75" hidden="1" customHeight="1" x14ac:dyDescent="0.3">
      <c r="A100" s="170"/>
      <c r="B100" s="143"/>
      <c r="C100" s="95"/>
      <c r="D100" s="56">
        <v>5980</v>
      </c>
      <c r="E100" s="60"/>
      <c r="F100" s="61"/>
      <c r="G100" s="60"/>
      <c r="H100" s="61"/>
      <c r="I100" s="60"/>
      <c r="J100" s="56">
        <f t="shared" si="4"/>
        <v>5980</v>
      </c>
      <c r="K100" s="171"/>
      <c r="L100" s="171"/>
    </row>
    <row r="101" spans="1:12" s="13" customFormat="1" ht="39" hidden="1" customHeight="1" x14ac:dyDescent="0.3">
      <c r="A101" s="170"/>
      <c r="B101" s="143"/>
      <c r="C101" s="98"/>
      <c r="D101" s="57">
        <v>6290</v>
      </c>
      <c r="E101" s="58"/>
      <c r="F101" s="62"/>
      <c r="G101" s="58"/>
      <c r="H101" s="62"/>
      <c r="I101" s="58"/>
      <c r="J101" s="57">
        <f t="shared" si="4"/>
        <v>6290</v>
      </c>
      <c r="K101" s="171"/>
      <c r="L101" s="171"/>
    </row>
    <row r="102" spans="1:12" s="14" customFormat="1" ht="46.5" hidden="1" customHeight="1" x14ac:dyDescent="0.2">
      <c r="A102" s="170">
        <v>33</v>
      </c>
      <c r="B102" s="143"/>
      <c r="C102" s="102"/>
      <c r="D102" s="77">
        <v>2200</v>
      </c>
      <c r="E102" s="66"/>
      <c r="F102" s="67"/>
      <c r="G102" s="66"/>
      <c r="H102" s="67"/>
      <c r="I102" s="66"/>
      <c r="J102" s="68">
        <f t="shared" si="4"/>
        <v>2200</v>
      </c>
      <c r="K102" s="169">
        <f>ROUND(AVERAGE(J102:J104),2)</f>
        <v>1895</v>
      </c>
      <c r="L102" s="169">
        <f>STDEVA(J102:J104)/K102*100</f>
        <v>13.944285236647822</v>
      </c>
    </row>
    <row r="103" spans="1:12" s="14" customFormat="1" ht="29.25" hidden="1" customHeight="1" x14ac:dyDescent="0.2">
      <c r="A103" s="170"/>
      <c r="B103" s="143"/>
      <c r="C103" s="109"/>
      <c r="D103" s="71">
        <v>1750</v>
      </c>
      <c r="E103" s="69"/>
      <c r="F103" s="70"/>
      <c r="G103" s="69"/>
      <c r="H103" s="70"/>
      <c r="I103" s="69"/>
      <c r="J103" s="71">
        <f t="shared" si="4"/>
        <v>1750</v>
      </c>
      <c r="K103" s="169"/>
      <c r="L103" s="169"/>
    </row>
    <row r="104" spans="1:12" s="14" customFormat="1" ht="53.25" hidden="1" customHeight="1" x14ac:dyDescent="0.2">
      <c r="A104" s="170"/>
      <c r="B104" s="143"/>
      <c r="C104" s="109"/>
      <c r="D104" s="74">
        <v>1735</v>
      </c>
      <c r="E104" s="72"/>
      <c r="F104" s="73"/>
      <c r="G104" s="72"/>
      <c r="H104" s="73"/>
      <c r="I104" s="72"/>
      <c r="J104" s="74">
        <f t="shared" si="4"/>
        <v>1735</v>
      </c>
      <c r="K104" s="169"/>
      <c r="L104" s="169"/>
    </row>
    <row r="105" spans="1:12" s="15" customFormat="1" ht="48" hidden="1" customHeight="1" x14ac:dyDescent="0.2">
      <c r="A105" s="170">
        <v>34</v>
      </c>
      <c r="B105" s="143"/>
      <c r="C105" s="105"/>
      <c r="D105" s="54">
        <v>1950</v>
      </c>
      <c r="E105" s="75"/>
      <c r="F105" s="76"/>
      <c r="G105" s="75"/>
      <c r="H105" s="76"/>
      <c r="I105" s="75"/>
      <c r="J105" s="77">
        <f t="shared" si="4"/>
        <v>1950</v>
      </c>
      <c r="K105" s="172">
        <f>ROUND(AVERAGE(J105:J107),2)</f>
        <v>1771.67</v>
      </c>
      <c r="L105" s="172">
        <f>STDEVA(J105:J107)/K105*100</f>
        <v>9.2071666718347256</v>
      </c>
    </row>
    <row r="106" spans="1:12" s="15" customFormat="1" ht="37.5" hidden="1" customHeight="1" x14ac:dyDescent="0.3">
      <c r="A106" s="170"/>
      <c r="B106" s="143"/>
      <c r="C106" s="95"/>
      <c r="D106" s="56">
        <v>1735</v>
      </c>
      <c r="E106" s="69"/>
      <c r="F106" s="70"/>
      <c r="G106" s="69"/>
      <c r="H106" s="70"/>
      <c r="I106" s="69"/>
      <c r="J106" s="71">
        <f t="shared" si="4"/>
        <v>1735</v>
      </c>
      <c r="K106" s="169"/>
      <c r="L106" s="169"/>
    </row>
    <row r="107" spans="1:12" s="15" customFormat="1" ht="37.5" hidden="1" customHeight="1" x14ac:dyDescent="0.3">
      <c r="A107" s="170"/>
      <c r="B107" s="143"/>
      <c r="C107" s="98"/>
      <c r="D107" s="57">
        <v>1630</v>
      </c>
      <c r="E107" s="72"/>
      <c r="F107" s="73"/>
      <c r="G107" s="72"/>
      <c r="H107" s="73"/>
      <c r="I107" s="72"/>
      <c r="J107" s="74">
        <f t="shared" si="4"/>
        <v>1630</v>
      </c>
      <c r="K107" s="169"/>
      <c r="L107" s="169"/>
    </row>
    <row r="108" spans="1:12" s="14" customFormat="1" ht="35.25" hidden="1" customHeight="1" x14ac:dyDescent="0.2">
      <c r="A108" s="168">
        <v>35</v>
      </c>
      <c r="B108" s="142"/>
      <c r="C108" s="101"/>
      <c r="D108" s="68">
        <v>230</v>
      </c>
      <c r="E108" s="66"/>
      <c r="F108" s="67"/>
      <c r="G108" s="66"/>
      <c r="H108" s="67"/>
      <c r="I108" s="66"/>
      <c r="J108" s="68">
        <f t="shared" si="4"/>
        <v>230</v>
      </c>
      <c r="K108" s="169">
        <f>ROUND(AVERAGE(J108:J110),2)</f>
        <v>211.67</v>
      </c>
      <c r="L108" s="169">
        <f>STDEVA(J108:J110)/K108*100</f>
        <v>15.001778620224568</v>
      </c>
    </row>
    <row r="109" spans="1:12" s="14" customFormat="1" ht="28.5" hidden="1" customHeight="1" x14ac:dyDescent="0.2">
      <c r="A109" s="168"/>
      <c r="B109" s="142"/>
      <c r="C109" s="102"/>
      <c r="D109" s="71">
        <v>230</v>
      </c>
      <c r="E109" s="69"/>
      <c r="F109" s="70"/>
      <c r="G109" s="69"/>
      <c r="H109" s="70"/>
      <c r="I109" s="69"/>
      <c r="J109" s="71">
        <f t="shared" si="4"/>
        <v>230</v>
      </c>
      <c r="K109" s="169"/>
      <c r="L109" s="169"/>
    </row>
    <row r="110" spans="1:12" s="14" customFormat="1" ht="56.25" hidden="1" customHeight="1" x14ac:dyDescent="0.3">
      <c r="A110" s="168"/>
      <c r="B110" s="142"/>
      <c r="C110" s="103"/>
      <c r="D110" s="74">
        <v>175</v>
      </c>
      <c r="E110" s="72"/>
      <c r="F110" s="73"/>
      <c r="G110" s="72"/>
      <c r="H110" s="73"/>
      <c r="I110" s="72"/>
      <c r="J110" s="74">
        <f t="shared" si="4"/>
        <v>175</v>
      </c>
      <c r="K110" s="169"/>
      <c r="L110" s="169"/>
    </row>
    <row r="111" spans="1:12" s="14" customFormat="1" ht="36.75" hidden="1" customHeight="1" x14ac:dyDescent="0.2">
      <c r="A111" s="168">
        <v>36</v>
      </c>
      <c r="B111" s="142"/>
      <c r="C111" s="106"/>
      <c r="D111" s="68">
        <v>157</v>
      </c>
      <c r="E111" s="66"/>
      <c r="F111" s="67"/>
      <c r="G111" s="66"/>
      <c r="H111" s="67"/>
      <c r="I111" s="66"/>
      <c r="J111" s="68">
        <f t="shared" si="4"/>
        <v>157</v>
      </c>
      <c r="K111" s="169">
        <f>ROUND(AVERAGE(J111:J113),2)</f>
        <v>200</v>
      </c>
      <c r="L111" s="169">
        <f>STDEVA(J111:J113)/K111*100</f>
        <v>21.254411306832282</v>
      </c>
    </row>
    <row r="112" spans="1:12" s="14" customFormat="1" ht="26.25" hidden="1" customHeight="1" x14ac:dyDescent="0.2">
      <c r="A112" s="168"/>
      <c r="B112" s="142"/>
      <c r="C112" s="107"/>
      <c r="D112" s="68">
        <v>242</v>
      </c>
      <c r="E112" s="69"/>
      <c r="F112" s="70"/>
      <c r="G112" s="69"/>
      <c r="H112" s="70"/>
      <c r="I112" s="69"/>
      <c r="J112" s="71">
        <f t="shared" si="4"/>
        <v>242</v>
      </c>
      <c r="K112" s="169"/>
      <c r="L112" s="169"/>
    </row>
    <row r="113" spans="1:12" s="14" customFormat="1" ht="53.25" hidden="1" customHeight="1" x14ac:dyDescent="0.2">
      <c r="A113" s="168"/>
      <c r="B113" s="142"/>
      <c r="C113" s="107"/>
      <c r="D113" s="74">
        <v>201</v>
      </c>
      <c r="E113" s="72"/>
      <c r="F113" s="73"/>
      <c r="G113" s="72"/>
      <c r="H113" s="73"/>
      <c r="I113" s="72"/>
      <c r="J113" s="74">
        <f t="shared" si="4"/>
        <v>201</v>
      </c>
      <c r="K113" s="169"/>
      <c r="L113" s="169"/>
    </row>
    <row r="114" spans="1:12" s="10" customFormat="1" ht="48" hidden="1" customHeight="1" x14ac:dyDescent="0.3">
      <c r="A114" s="170">
        <v>37</v>
      </c>
      <c r="B114" s="143"/>
      <c r="C114" s="103"/>
      <c r="D114" s="68">
        <v>14531</v>
      </c>
      <c r="E114" s="55"/>
      <c r="F114" s="59"/>
      <c r="G114" s="55"/>
      <c r="H114" s="59"/>
      <c r="I114" s="55"/>
      <c r="J114" s="54">
        <f t="shared" si="4"/>
        <v>14531</v>
      </c>
      <c r="K114" s="171">
        <f>ROUND(AVERAGE(J114:J116),2)</f>
        <v>11993</v>
      </c>
      <c r="L114" s="171">
        <f>STDEVA(J114:J116)/K114*100</f>
        <v>21.769504964983359</v>
      </c>
    </row>
    <row r="115" spans="1:12" s="10" customFormat="1" ht="48" hidden="1" customHeight="1" x14ac:dyDescent="0.3">
      <c r="A115" s="170"/>
      <c r="B115" s="143"/>
      <c r="C115" s="108"/>
      <c r="D115" s="71">
        <v>12133</v>
      </c>
      <c r="E115" s="60"/>
      <c r="F115" s="61"/>
      <c r="G115" s="60"/>
      <c r="H115" s="61"/>
      <c r="I115" s="60"/>
      <c r="J115" s="56">
        <f t="shared" si="4"/>
        <v>12133</v>
      </c>
      <c r="K115" s="171"/>
      <c r="L115" s="171"/>
    </row>
    <row r="116" spans="1:12" s="10" customFormat="1" ht="48" hidden="1" customHeight="1" x14ac:dyDescent="0.3">
      <c r="A116" s="170"/>
      <c r="B116" s="143"/>
      <c r="C116" s="103"/>
      <c r="D116" s="74">
        <v>9315</v>
      </c>
      <c r="E116" s="58"/>
      <c r="F116" s="62"/>
      <c r="G116" s="58"/>
      <c r="H116" s="62"/>
      <c r="I116" s="58"/>
      <c r="J116" s="57">
        <f t="shared" si="4"/>
        <v>9315</v>
      </c>
      <c r="K116" s="171"/>
      <c r="L116" s="171"/>
    </row>
    <row r="117" spans="1:12" s="13" customFormat="1" ht="26.25" hidden="1" customHeight="1" x14ac:dyDescent="0.2">
      <c r="A117" s="170">
        <v>38</v>
      </c>
      <c r="B117" s="143"/>
      <c r="C117" s="96"/>
      <c r="D117" s="54">
        <v>16100</v>
      </c>
      <c r="E117" s="55"/>
      <c r="F117" s="59"/>
      <c r="G117" s="55"/>
      <c r="H117" s="59"/>
      <c r="I117" s="55"/>
      <c r="J117" s="54">
        <f t="shared" si="4"/>
        <v>16100</v>
      </c>
      <c r="K117" s="171">
        <f>ROUND(AVERAGE(J117:J119),2)</f>
        <v>13813.91</v>
      </c>
      <c r="L117" s="171">
        <f>STDEVA(J117:J119)/K117*100</f>
        <v>14.915927542985537</v>
      </c>
    </row>
    <row r="118" spans="1:12" s="13" customFormat="1" ht="26.25" hidden="1" customHeight="1" x14ac:dyDescent="0.2">
      <c r="A118" s="170"/>
      <c r="B118" s="143"/>
      <c r="C118" s="97"/>
      <c r="D118" s="56">
        <v>13241.72</v>
      </c>
      <c r="E118" s="60"/>
      <c r="F118" s="61"/>
      <c r="G118" s="60"/>
      <c r="H118" s="61"/>
      <c r="I118" s="60"/>
      <c r="J118" s="56">
        <f t="shared" si="4"/>
        <v>13241.72</v>
      </c>
      <c r="K118" s="171"/>
      <c r="L118" s="171"/>
    </row>
    <row r="119" spans="1:12" s="13" customFormat="1" ht="33" hidden="1" customHeight="1" x14ac:dyDescent="0.2">
      <c r="A119" s="170"/>
      <c r="B119" s="143"/>
      <c r="C119" s="96"/>
      <c r="D119" s="57">
        <v>12100</v>
      </c>
      <c r="E119" s="58"/>
      <c r="F119" s="62"/>
      <c r="G119" s="58"/>
      <c r="H119" s="62"/>
      <c r="I119" s="58"/>
      <c r="J119" s="57">
        <f t="shared" si="4"/>
        <v>12100</v>
      </c>
      <c r="K119" s="171"/>
      <c r="L119" s="171"/>
    </row>
    <row r="120" spans="1:12" s="14" customFormat="1" ht="49.5" hidden="1" customHeight="1" x14ac:dyDescent="0.2">
      <c r="A120" s="168">
        <v>39</v>
      </c>
      <c r="B120" s="142"/>
      <c r="C120" s="110"/>
      <c r="D120" s="68">
        <v>5000</v>
      </c>
      <c r="E120" s="66"/>
      <c r="F120" s="67"/>
      <c r="G120" s="66"/>
      <c r="H120" s="67"/>
      <c r="I120" s="66"/>
      <c r="J120" s="68">
        <f t="shared" si="4"/>
        <v>5000</v>
      </c>
      <c r="K120" s="169">
        <f>ROUND(AVERAGE(J120:J122),2)</f>
        <v>5000</v>
      </c>
      <c r="L120" s="169">
        <f>STDEVA(J120:J122)/K120*100</f>
        <v>20</v>
      </c>
    </row>
    <row r="121" spans="1:12" s="14" customFormat="1" ht="26.25" hidden="1" customHeight="1" x14ac:dyDescent="0.2">
      <c r="A121" s="168"/>
      <c r="B121" s="142"/>
      <c r="C121" s="107"/>
      <c r="D121" s="71">
        <v>4000</v>
      </c>
      <c r="E121" s="69"/>
      <c r="F121" s="70"/>
      <c r="G121" s="69"/>
      <c r="H121" s="70"/>
      <c r="I121" s="69"/>
      <c r="J121" s="71">
        <f t="shared" si="4"/>
        <v>4000</v>
      </c>
      <c r="K121" s="169"/>
      <c r="L121" s="169"/>
    </row>
    <row r="122" spans="1:12" s="14" customFormat="1" ht="39.75" hidden="1" customHeight="1" x14ac:dyDescent="0.2">
      <c r="A122" s="168"/>
      <c r="B122" s="142"/>
      <c r="C122" s="106"/>
      <c r="D122" s="74">
        <v>6000</v>
      </c>
      <c r="E122" s="72"/>
      <c r="F122" s="73"/>
      <c r="G122" s="72"/>
      <c r="H122" s="73"/>
      <c r="I122" s="72"/>
      <c r="J122" s="74">
        <f t="shared" si="4"/>
        <v>6000</v>
      </c>
      <c r="K122" s="169"/>
      <c r="L122" s="169"/>
    </row>
  </sheetData>
  <autoFilter ref="A11:IV50">
    <filterColumn colId="4" showButton="0"/>
    <filterColumn colId="6" showButton="0"/>
  </autoFilter>
  <mergeCells count="138">
    <mergeCell ref="A42:A44"/>
    <mergeCell ref="K42:K44"/>
    <mergeCell ref="L42:L44"/>
    <mergeCell ref="A78:A80"/>
    <mergeCell ref="K78:K80"/>
    <mergeCell ref="L78:L80"/>
    <mergeCell ref="L51:L53"/>
    <mergeCell ref="A54:A56"/>
    <mergeCell ref="K54:K56"/>
    <mergeCell ref="L54:L56"/>
    <mergeCell ref="A57:A59"/>
    <mergeCell ref="K57:K59"/>
    <mergeCell ref="L57:L59"/>
    <mergeCell ref="A66:A68"/>
    <mergeCell ref="K66:K68"/>
    <mergeCell ref="L66:L68"/>
    <mergeCell ref="A69:A71"/>
    <mergeCell ref="K69:K71"/>
    <mergeCell ref="A36:A38"/>
    <mergeCell ref="A39:A41"/>
    <mergeCell ref="A15:A17"/>
    <mergeCell ref="K15:K17"/>
    <mergeCell ref="L15:L17"/>
    <mergeCell ref="K24:K26"/>
    <mergeCell ref="L24:L26"/>
    <mergeCell ref="A18:A20"/>
    <mergeCell ref="K18:K20"/>
    <mergeCell ref="L18:L20"/>
    <mergeCell ref="A21:A23"/>
    <mergeCell ref="K21:K23"/>
    <mergeCell ref="K33:K35"/>
    <mergeCell ref="L33:L35"/>
    <mergeCell ref="K36:K38"/>
    <mergeCell ref="L36:L38"/>
    <mergeCell ref="K39:K41"/>
    <mergeCell ref="L39:L41"/>
    <mergeCell ref="A24:A26"/>
    <mergeCell ref="A27:A29"/>
    <mergeCell ref="A30:A32"/>
    <mergeCell ref="L21:L23"/>
    <mergeCell ref="K27:K29"/>
    <mergeCell ref="L27:L29"/>
    <mergeCell ref="K30:K32"/>
    <mergeCell ref="L30:L32"/>
    <mergeCell ref="A33:A35"/>
    <mergeCell ref="A4:J4"/>
    <mergeCell ref="A9:A10"/>
    <mergeCell ref="C9:C10"/>
    <mergeCell ref="D9:D10"/>
    <mergeCell ref="E9:I9"/>
    <mergeCell ref="J9:J10"/>
    <mergeCell ref="K9:K10"/>
    <mergeCell ref="L9:L10"/>
    <mergeCell ref="E10:F10"/>
    <mergeCell ref="G10:H10"/>
    <mergeCell ref="C8:K8"/>
    <mergeCell ref="B9:B10"/>
    <mergeCell ref="E11:F11"/>
    <mergeCell ref="G11:H11"/>
    <mergeCell ref="A12:A14"/>
    <mergeCell ref="E12:F12"/>
    <mergeCell ref="G12:H12"/>
    <mergeCell ref="K12:K14"/>
    <mergeCell ref="L12:L14"/>
    <mergeCell ref="E13:F13"/>
    <mergeCell ref="G13:H13"/>
    <mergeCell ref="E14:F14"/>
    <mergeCell ref="G14:H14"/>
    <mergeCell ref="B12:B14"/>
    <mergeCell ref="L69:L71"/>
    <mergeCell ref="A72:A74"/>
    <mergeCell ref="K72:K74"/>
    <mergeCell ref="L72:L74"/>
    <mergeCell ref="A75:A77"/>
    <mergeCell ref="K75:K77"/>
    <mergeCell ref="L75:L77"/>
    <mergeCell ref="L45:L47"/>
    <mergeCell ref="A60:A62"/>
    <mergeCell ref="K60:K62"/>
    <mergeCell ref="L60:L62"/>
    <mergeCell ref="A63:A65"/>
    <mergeCell ref="K63:K65"/>
    <mergeCell ref="L63:L65"/>
    <mergeCell ref="A51:A53"/>
    <mergeCell ref="K51:K53"/>
    <mergeCell ref="A48:A50"/>
    <mergeCell ref="K48:K50"/>
    <mergeCell ref="L48:L50"/>
    <mergeCell ref="A45:A47"/>
    <mergeCell ref="K45:K47"/>
    <mergeCell ref="K81:K83"/>
    <mergeCell ref="L81:L83"/>
    <mergeCell ref="A81:A83"/>
    <mergeCell ref="A84:A86"/>
    <mergeCell ref="E84:F84"/>
    <mergeCell ref="G84:H84"/>
    <mergeCell ref="K84:K86"/>
    <mergeCell ref="L84:L86"/>
    <mergeCell ref="E85:F85"/>
    <mergeCell ref="G85:H85"/>
    <mergeCell ref="E86:F86"/>
    <mergeCell ref="G86:H86"/>
    <mergeCell ref="A93:A95"/>
    <mergeCell ref="K93:K95"/>
    <mergeCell ref="L93:L95"/>
    <mergeCell ref="A96:A98"/>
    <mergeCell ref="K96:K98"/>
    <mergeCell ref="L96:L98"/>
    <mergeCell ref="A87:A89"/>
    <mergeCell ref="K87:K89"/>
    <mergeCell ref="L87:L89"/>
    <mergeCell ref="A90:A92"/>
    <mergeCell ref="K90:K92"/>
    <mergeCell ref="L90:L92"/>
    <mergeCell ref="A105:A107"/>
    <mergeCell ref="K105:K107"/>
    <mergeCell ref="L105:L107"/>
    <mergeCell ref="A108:A110"/>
    <mergeCell ref="K108:K110"/>
    <mergeCell ref="L108:L110"/>
    <mergeCell ref="A99:A101"/>
    <mergeCell ref="K99:K101"/>
    <mergeCell ref="L99:L101"/>
    <mergeCell ref="A102:A104"/>
    <mergeCell ref="K102:K104"/>
    <mergeCell ref="L102:L104"/>
    <mergeCell ref="A111:A113"/>
    <mergeCell ref="K111:K113"/>
    <mergeCell ref="L111:L113"/>
    <mergeCell ref="A120:A122"/>
    <mergeCell ref="K120:K122"/>
    <mergeCell ref="L120:L122"/>
    <mergeCell ref="A114:A116"/>
    <mergeCell ref="K114:K116"/>
    <mergeCell ref="L114:L116"/>
    <mergeCell ref="A117:A119"/>
    <mergeCell ref="K117:K119"/>
    <mergeCell ref="L117:L119"/>
  </mergeCells>
  <pageMargins left="0.31496062992125984" right="0.31496062992125984" top="0.15748031496062992" bottom="0.15748031496062992" header="0.51181102362204722" footer="0.51181102362204722"/>
  <pageSetup paperSize="9" scale="60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topLeftCell="A4" zoomScale="60" zoomScaleNormal="60" workbookViewId="0">
      <selection activeCell="F8" sqref="F8"/>
    </sheetView>
  </sheetViews>
  <sheetFormatPr defaultRowHeight="15.75" x14ac:dyDescent="0.25"/>
  <cols>
    <col min="1" max="1" width="8" style="33" customWidth="1"/>
    <col min="2" max="2" width="32.140625" style="33" customWidth="1"/>
    <col min="3" max="3" width="12.85546875" style="33" customWidth="1"/>
    <col min="4" max="4" width="32.140625" style="33" customWidth="1"/>
    <col min="5" max="5" width="13.42578125" style="33" customWidth="1"/>
    <col min="6" max="6" width="31.28515625" style="33" customWidth="1"/>
    <col min="7" max="7" width="13.42578125" style="34" customWidth="1"/>
    <col min="8" max="8" width="11.28515625" style="33" customWidth="1"/>
    <col min="9" max="9" width="12.85546875" style="33" customWidth="1"/>
    <col min="10" max="10" width="10.85546875" style="33" customWidth="1"/>
    <col min="11" max="11" width="12.85546875" style="33" customWidth="1"/>
    <col min="12" max="12" width="18" style="33" customWidth="1"/>
    <col min="13" max="13" width="25.28515625" style="33" customWidth="1"/>
    <col min="14" max="17" width="9.140625" style="33"/>
  </cols>
  <sheetData>
    <row r="1" spans="1:22" x14ac:dyDescent="0.25">
      <c r="M1" s="29"/>
    </row>
    <row r="2" spans="1:22" ht="22.5" customHeight="1" x14ac:dyDescent="0.3">
      <c r="K2" s="193" t="s">
        <v>49</v>
      </c>
      <c r="L2" s="193"/>
      <c r="M2" s="193"/>
    </row>
    <row r="3" spans="1:22" ht="58.5" customHeight="1" x14ac:dyDescent="0.25">
      <c r="A3" s="25"/>
      <c r="B3" s="194" t="s">
        <v>39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25"/>
    </row>
    <row r="4" spans="1:22" ht="28.5" customHeight="1" x14ac:dyDescent="0.25">
      <c r="A4" s="30"/>
      <c r="B4" s="30"/>
      <c r="C4" s="31"/>
      <c r="D4" s="30"/>
      <c r="E4" s="31"/>
      <c r="F4" s="30"/>
      <c r="G4" s="32"/>
      <c r="H4" s="30"/>
      <c r="I4" s="30"/>
      <c r="J4" s="30"/>
      <c r="K4" s="30"/>
      <c r="L4" s="30"/>
      <c r="M4" s="30"/>
    </row>
    <row r="5" spans="1:22" s="113" customFormat="1" ht="81.75" customHeight="1" x14ac:dyDescent="0.3">
      <c r="A5" s="111" t="s">
        <v>10</v>
      </c>
      <c r="B5" s="187" t="s">
        <v>29</v>
      </c>
      <c r="C5" s="187"/>
      <c r="D5" s="187"/>
      <c r="E5" s="187"/>
      <c r="F5" s="187"/>
      <c r="G5" s="187"/>
      <c r="H5" s="187"/>
      <c r="I5" s="187"/>
      <c r="J5" s="187"/>
      <c r="K5" s="187"/>
      <c r="L5" s="196" t="s">
        <v>51</v>
      </c>
      <c r="M5" s="195" t="s">
        <v>14</v>
      </c>
      <c r="N5" s="112"/>
      <c r="O5" s="112"/>
      <c r="P5" s="112"/>
      <c r="Q5" s="112"/>
    </row>
    <row r="6" spans="1:22" s="113" customFormat="1" ht="34.5" customHeight="1" x14ac:dyDescent="0.3">
      <c r="A6" s="87"/>
      <c r="B6" s="201" t="s">
        <v>30</v>
      </c>
      <c r="C6" s="202"/>
      <c r="D6" s="170" t="s">
        <v>31</v>
      </c>
      <c r="E6" s="203"/>
      <c r="F6" s="170" t="s">
        <v>32</v>
      </c>
      <c r="G6" s="203"/>
      <c r="H6" s="170" t="s">
        <v>33</v>
      </c>
      <c r="I6" s="203"/>
      <c r="J6" s="170" t="s">
        <v>34</v>
      </c>
      <c r="K6" s="203"/>
      <c r="L6" s="197"/>
      <c r="M6" s="195"/>
      <c r="N6" s="112"/>
      <c r="O6" s="112"/>
      <c r="P6" s="112"/>
      <c r="Q6" s="112"/>
    </row>
    <row r="7" spans="1:22" s="113" customFormat="1" ht="60" customHeight="1" x14ac:dyDescent="0.3">
      <c r="A7" s="87"/>
      <c r="B7" s="199" t="s">
        <v>54</v>
      </c>
      <c r="C7" s="200"/>
      <c r="D7" s="199" t="s">
        <v>55</v>
      </c>
      <c r="E7" s="200"/>
      <c r="F7" s="199" t="s">
        <v>56</v>
      </c>
      <c r="G7" s="200"/>
      <c r="H7" s="130"/>
      <c r="I7" s="130"/>
      <c r="J7" s="130"/>
      <c r="K7" s="130"/>
      <c r="L7" s="197"/>
      <c r="M7" s="195"/>
      <c r="N7" s="112"/>
      <c r="O7" s="112"/>
      <c r="P7" s="112"/>
      <c r="Q7" s="112"/>
    </row>
    <row r="8" spans="1:22" s="120" customFormat="1" ht="114.75" customHeight="1" x14ac:dyDescent="0.3">
      <c r="A8" s="134"/>
      <c r="B8" s="132" t="s">
        <v>35</v>
      </c>
      <c r="C8" s="135" t="s">
        <v>36</v>
      </c>
      <c r="D8" s="132" t="s">
        <v>35</v>
      </c>
      <c r="E8" s="135" t="s">
        <v>36</v>
      </c>
      <c r="F8" s="132" t="s">
        <v>35</v>
      </c>
      <c r="G8" s="135" t="s">
        <v>36</v>
      </c>
      <c r="H8" s="132" t="s">
        <v>35</v>
      </c>
      <c r="I8" s="132" t="s">
        <v>36</v>
      </c>
      <c r="J8" s="132" t="s">
        <v>35</v>
      </c>
      <c r="K8" s="132" t="s">
        <v>36</v>
      </c>
      <c r="L8" s="198"/>
      <c r="M8" s="195"/>
      <c r="N8" s="119"/>
      <c r="O8" s="119"/>
      <c r="P8" s="119"/>
      <c r="Q8" s="119"/>
      <c r="V8" s="136"/>
    </row>
    <row r="9" spans="1:22" s="113" customFormat="1" ht="24" customHeight="1" x14ac:dyDescent="0.3">
      <c r="A9" s="114">
        <v>1</v>
      </c>
      <c r="B9" s="115">
        <v>2</v>
      </c>
      <c r="C9" s="116">
        <v>3</v>
      </c>
      <c r="D9" s="115">
        <v>4</v>
      </c>
      <c r="E9" s="116">
        <v>5</v>
      </c>
      <c r="F9" s="115">
        <v>6</v>
      </c>
      <c r="G9" s="116">
        <v>7</v>
      </c>
      <c r="H9" s="115">
        <v>8</v>
      </c>
      <c r="I9" s="115">
        <v>9</v>
      </c>
      <c r="J9" s="115">
        <v>10</v>
      </c>
      <c r="K9" s="115">
        <v>11</v>
      </c>
      <c r="L9" s="115">
        <v>12</v>
      </c>
      <c r="M9" s="115">
        <v>13</v>
      </c>
      <c r="N9" s="112"/>
      <c r="O9" s="112"/>
      <c r="P9" s="112"/>
      <c r="Q9" s="112"/>
    </row>
    <row r="10" spans="1:22" s="113" customFormat="1" ht="318.75" customHeight="1" x14ac:dyDescent="0.3">
      <c r="A10" s="87">
        <v>1</v>
      </c>
      <c r="B10" s="132" t="s">
        <v>52</v>
      </c>
      <c r="C10" s="117">
        <v>23500</v>
      </c>
      <c r="D10" s="133" t="str">
        <f t="shared" ref="D10:D15" si="0">B10</f>
        <v>оказание услуг по подготовке и оформлению документов 
для последующей регистрации внесенных изменений в конструкцию автомобиля</v>
      </c>
      <c r="E10" s="125">
        <v>21500</v>
      </c>
      <c r="F10" s="133" t="str">
        <f t="shared" ref="F10:F15" si="1">D10</f>
        <v>оказание услуг по подготовке и оформлению документов 
для последующей регистрации внесенных изменений в конструкцию автомобиля</v>
      </c>
      <c r="G10" s="125">
        <v>22000</v>
      </c>
      <c r="H10" s="118"/>
      <c r="I10" s="118"/>
      <c r="J10" s="118"/>
      <c r="K10" s="118"/>
      <c r="L10" s="118">
        <f t="shared" ref="L10:L20" si="2">STDEVA(C10,E10,G10)/AVERAGE(C10,E10,G10)*100</f>
        <v>4.6604462674614915</v>
      </c>
      <c r="M10" s="118">
        <f t="shared" ref="M10:M15" si="3">ROUND(AVERAGE(C10,E10,G10),2)</f>
        <v>22333.33</v>
      </c>
      <c r="N10" s="112"/>
      <c r="O10" s="112"/>
      <c r="P10" s="112"/>
      <c r="Q10" s="112"/>
    </row>
    <row r="11" spans="1:22" ht="72" hidden="1" customHeight="1" thickBot="1" x14ac:dyDescent="0.3">
      <c r="A11" s="39" t="e">
        <f>#REF!+1</f>
        <v>#REF!</v>
      </c>
      <c r="B11" s="36" t="s">
        <v>42</v>
      </c>
      <c r="C11" s="37">
        <v>870</v>
      </c>
      <c r="D11" s="40" t="str">
        <f t="shared" si="0"/>
        <v>Шина 21,3х24</v>
      </c>
      <c r="E11" s="35">
        <v>890</v>
      </c>
      <c r="F11" s="40" t="str">
        <f t="shared" si="1"/>
        <v>Шина 21,3х24</v>
      </c>
      <c r="G11" s="35">
        <v>920</v>
      </c>
      <c r="H11" s="41"/>
      <c r="I11" s="41"/>
      <c r="J11" s="41"/>
      <c r="K11" s="41"/>
      <c r="L11" s="41">
        <f t="shared" si="2"/>
        <v>2.8171024012204287</v>
      </c>
      <c r="M11" s="41">
        <f t="shared" si="3"/>
        <v>893.33</v>
      </c>
    </row>
    <row r="12" spans="1:22" ht="72" hidden="1" customHeight="1" thickBot="1" x14ac:dyDescent="0.3">
      <c r="A12" s="16" t="e">
        <f t="shared" ref="A12:A22" si="4">A11+1</f>
        <v>#REF!</v>
      </c>
      <c r="B12" s="94" t="s">
        <v>41</v>
      </c>
      <c r="C12" s="37">
        <v>271</v>
      </c>
      <c r="D12" s="17" t="str">
        <f t="shared" si="0"/>
        <v>Шина 11х20</v>
      </c>
      <c r="E12" s="35">
        <v>291</v>
      </c>
      <c r="F12" s="17" t="str">
        <f t="shared" si="1"/>
        <v>Шина 11х20</v>
      </c>
      <c r="G12" s="35">
        <v>321</v>
      </c>
      <c r="H12" s="18"/>
      <c r="I12" s="18"/>
      <c r="J12" s="18"/>
      <c r="K12" s="18"/>
      <c r="L12" s="18">
        <f t="shared" si="2"/>
        <v>8.5502088734663069</v>
      </c>
      <c r="M12" s="18">
        <f t="shared" si="3"/>
        <v>294.33</v>
      </c>
    </row>
    <row r="13" spans="1:22" ht="72" hidden="1" customHeight="1" thickBot="1" x14ac:dyDescent="0.3">
      <c r="A13" s="16" t="e">
        <f t="shared" si="4"/>
        <v>#REF!</v>
      </c>
      <c r="B13" s="36" t="s">
        <v>42</v>
      </c>
      <c r="C13" s="37">
        <v>830</v>
      </c>
      <c r="D13" s="17" t="str">
        <f t="shared" si="0"/>
        <v>Шина 21,3х24</v>
      </c>
      <c r="E13" s="35">
        <v>850</v>
      </c>
      <c r="F13" s="17" t="str">
        <f t="shared" si="1"/>
        <v>Шина 21,3х24</v>
      </c>
      <c r="G13" s="35">
        <v>880</v>
      </c>
      <c r="H13" s="18"/>
      <c r="I13" s="18"/>
      <c r="J13" s="18"/>
      <c r="K13" s="18"/>
      <c r="L13" s="18">
        <f t="shared" si="2"/>
        <v>2.9491540762776363</v>
      </c>
      <c r="M13" s="18">
        <f t="shared" si="3"/>
        <v>853.33</v>
      </c>
    </row>
    <row r="14" spans="1:22" ht="72" hidden="1" customHeight="1" thickBot="1" x14ac:dyDescent="0.3">
      <c r="A14" s="16" t="e">
        <f t="shared" si="4"/>
        <v>#REF!</v>
      </c>
      <c r="B14" s="94" t="s">
        <v>41</v>
      </c>
      <c r="C14" s="37">
        <v>7361</v>
      </c>
      <c r="D14" s="17" t="str">
        <f t="shared" si="0"/>
        <v>Шина 11х20</v>
      </c>
      <c r="E14" s="35">
        <v>7381</v>
      </c>
      <c r="F14" s="17" t="str">
        <f t="shared" si="1"/>
        <v>Шина 11х20</v>
      </c>
      <c r="G14" s="35">
        <v>7411</v>
      </c>
      <c r="H14" s="18"/>
      <c r="I14" s="18"/>
      <c r="J14" s="18"/>
      <c r="K14" s="18"/>
      <c r="L14" s="18">
        <f t="shared" si="2"/>
        <v>0.34080415452854013</v>
      </c>
      <c r="M14" s="18">
        <f t="shared" si="3"/>
        <v>7384.33</v>
      </c>
    </row>
    <row r="15" spans="1:22" ht="72" hidden="1" customHeight="1" thickBot="1" x14ac:dyDescent="0.3">
      <c r="A15" s="16" t="e">
        <f t="shared" si="4"/>
        <v>#REF!</v>
      </c>
      <c r="B15" s="36" t="s">
        <v>42</v>
      </c>
      <c r="C15" s="37">
        <v>270</v>
      </c>
      <c r="D15" s="17" t="str">
        <f t="shared" si="0"/>
        <v>Шина 21,3х24</v>
      </c>
      <c r="E15" s="35">
        <v>270</v>
      </c>
      <c r="F15" s="17" t="str">
        <f t="shared" si="1"/>
        <v>Шина 21,3х24</v>
      </c>
      <c r="G15" s="35">
        <v>270</v>
      </c>
      <c r="H15" s="18"/>
      <c r="I15" s="18"/>
      <c r="J15" s="18"/>
      <c r="K15" s="18"/>
      <c r="L15" s="18">
        <f t="shared" si="2"/>
        <v>0</v>
      </c>
      <c r="M15" s="18">
        <f t="shared" si="3"/>
        <v>270</v>
      </c>
    </row>
    <row r="16" spans="1:22" ht="72" hidden="1" customHeight="1" thickBot="1" x14ac:dyDescent="0.3">
      <c r="A16" s="16">
        <v>9</v>
      </c>
      <c r="B16" s="94" t="s">
        <v>41</v>
      </c>
      <c r="C16" s="37">
        <v>4000</v>
      </c>
      <c r="D16" s="17" t="str">
        <f t="shared" ref="D16:D26" si="5">B16</f>
        <v>Шина 11х20</v>
      </c>
      <c r="E16" s="35">
        <v>4020</v>
      </c>
      <c r="F16" s="17" t="str">
        <f t="shared" ref="F16:F26" si="6">D16</f>
        <v>Шина 11х20</v>
      </c>
      <c r="G16" s="35">
        <v>4050</v>
      </c>
      <c r="H16" s="18"/>
      <c r="I16" s="18"/>
      <c r="J16" s="18"/>
      <c r="K16" s="18"/>
      <c r="L16" s="18">
        <f t="shared" si="2"/>
        <v>0.62550409571422938</v>
      </c>
      <c r="M16" s="18">
        <f>ROUND(AVERAGE(C16,E16,G16),2)</f>
        <v>4023.33</v>
      </c>
    </row>
    <row r="17" spans="1:17" ht="72" hidden="1" customHeight="1" thickBot="1" x14ac:dyDescent="0.3">
      <c r="A17" s="16">
        <f t="shared" si="4"/>
        <v>10</v>
      </c>
      <c r="B17" s="36" t="s">
        <v>42</v>
      </c>
      <c r="C17" s="37">
        <v>160</v>
      </c>
      <c r="D17" s="17" t="str">
        <f t="shared" si="5"/>
        <v>Шина 21,3х24</v>
      </c>
      <c r="E17" s="35">
        <v>150</v>
      </c>
      <c r="F17" s="17" t="str">
        <f t="shared" si="6"/>
        <v>Шина 21,3х24</v>
      </c>
      <c r="G17" s="35">
        <v>180</v>
      </c>
      <c r="H17" s="18"/>
      <c r="I17" s="18"/>
      <c r="J17" s="18"/>
      <c r="K17" s="18"/>
      <c r="L17" s="18">
        <f t="shared" si="2"/>
        <v>9.3521952958282437</v>
      </c>
      <c r="M17" s="18">
        <f>ROUND(AVERAGE(C17,E17,G17),2)</f>
        <v>163.33000000000001</v>
      </c>
    </row>
    <row r="18" spans="1:17" ht="72" hidden="1" customHeight="1" thickBot="1" x14ac:dyDescent="0.3">
      <c r="A18" s="16">
        <f t="shared" si="4"/>
        <v>11</v>
      </c>
      <c r="B18" s="94" t="s">
        <v>41</v>
      </c>
      <c r="C18" s="37">
        <v>150</v>
      </c>
      <c r="D18" s="17" t="str">
        <f t="shared" si="5"/>
        <v>Шина 11х20</v>
      </c>
      <c r="E18" s="35">
        <v>170</v>
      </c>
      <c r="F18" s="17" t="str">
        <f t="shared" si="6"/>
        <v>Шина 11х20</v>
      </c>
      <c r="G18" s="35">
        <v>200</v>
      </c>
      <c r="H18" s="18"/>
      <c r="I18" s="18"/>
      <c r="J18" s="18"/>
      <c r="K18" s="18"/>
      <c r="L18" s="18">
        <f t="shared" si="2"/>
        <v>14.518912375520699</v>
      </c>
      <c r="M18" s="18">
        <f>ROUND(AVERAGE(C18,E18,G18),2)</f>
        <v>173.33</v>
      </c>
    </row>
    <row r="19" spans="1:17" ht="72" hidden="1" customHeight="1" thickBot="1" x14ac:dyDescent="0.3">
      <c r="A19" s="16">
        <f t="shared" si="4"/>
        <v>12</v>
      </c>
      <c r="B19" s="36" t="s">
        <v>42</v>
      </c>
      <c r="C19" s="37">
        <v>35000</v>
      </c>
      <c r="D19" s="17" t="str">
        <f t="shared" si="5"/>
        <v>Шина 21,3х24</v>
      </c>
      <c r="E19" s="35">
        <v>35020</v>
      </c>
      <c r="F19" s="17" t="str">
        <f t="shared" si="6"/>
        <v>Шина 21,3х24</v>
      </c>
      <c r="G19" s="35">
        <v>35050</v>
      </c>
      <c r="H19" s="18"/>
      <c r="I19" s="18"/>
      <c r="J19" s="18"/>
      <c r="K19" s="18"/>
      <c r="L19" s="18">
        <f t="shared" si="2"/>
        <v>7.1855281576765476E-2</v>
      </c>
      <c r="M19" s="18">
        <f>ROUND(AVERAGE(C19,E19,G19),2)</f>
        <v>35023.33</v>
      </c>
    </row>
    <row r="20" spans="1:17" ht="72" hidden="1" customHeight="1" thickBot="1" x14ac:dyDescent="0.3">
      <c r="A20" s="16">
        <f t="shared" si="4"/>
        <v>13</v>
      </c>
      <c r="B20" s="94" t="s">
        <v>41</v>
      </c>
      <c r="C20" s="37">
        <v>6100</v>
      </c>
      <c r="D20" s="17" t="str">
        <f t="shared" si="5"/>
        <v>Шина 11х20</v>
      </c>
      <c r="E20" s="35">
        <v>6120</v>
      </c>
      <c r="F20" s="17" t="str">
        <f t="shared" si="6"/>
        <v>Шина 11х20</v>
      </c>
      <c r="G20" s="35">
        <v>6150</v>
      </c>
      <c r="H20" s="18"/>
      <c r="I20" s="18"/>
      <c r="J20" s="18"/>
      <c r="K20" s="18"/>
      <c r="L20" s="18">
        <f t="shared" si="2"/>
        <v>0.41098717666144524</v>
      </c>
      <c r="M20" s="18">
        <f>ROUND(AVERAGE(C20,E20,G20),2)</f>
        <v>6123.33</v>
      </c>
    </row>
    <row r="21" spans="1:17" ht="72" hidden="1" customHeight="1" thickBot="1" x14ac:dyDescent="0.3">
      <c r="A21" s="16">
        <f t="shared" si="4"/>
        <v>14</v>
      </c>
      <c r="B21" s="36" t="s">
        <v>42</v>
      </c>
      <c r="C21" s="37">
        <v>5300</v>
      </c>
      <c r="D21" s="17" t="str">
        <f t="shared" si="5"/>
        <v>Шина 21,3х24</v>
      </c>
      <c r="E21" s="35">
        <v>5320</v>
      </c>
      <c r="F21" s="17" t="str">
        <f t="shared" si="6"/>
        <v>Шина 21,3х24</v>
      </c>
      <c r="G21" s="35">
        <v>5350</v>
      </c>
      <c r="H21" s="18"/>
      <c r="I21" s="18"/>
      <c r="J21" s="18"/>
      <c r="K21" s="18"/>
      <c r="L21" s="18">
        <f t="shared" ref="L21:L31" si="7">STDEVA(C21,E21,G21)/AVERAGE(C21,E21,G21)*100</f>
        <v>0.472751060442752</v>
      </c>
      <c r="M21" s="18">
        <f t="shared" ref="M21:M31" si="8">ROUND(AVERAGE(C21,E21,G21),2)</f>
        <v>5323.33</v>
      </c>
    </row>
    <row r="22" spans="1:17" ht="72" hidden="1" customHeight="1" thickBot="1" x14ac:dyDescent="0.3">
      <c r="A22" s="16">
        <f t="shared" si="4"/>
        <v>15</v>
      </c>
      <c r="B22" s="94" t="s">
        <v>41</v>
      </c>
      <c r="C22" s="37">
        <v>410</v>
      </c>
      <c r="D22" s="17" t="str">
        <f t="shared" si="5"/>
        <v>Шина 11х20</v>
      </c>
      <c r="E22" s="35">
        <v>430</v>
      </c>
      <c r="F22" s="17" t="str">
        <f t="shared" si="6"/>
        <v>Шина 11х20</v>
      </c>
      <c r="G22" s="35">
        <v>460</v>
      </c>
      <c r="H22" s="18"/>
      <c r="I22" s="18"/>
      <c r="J22" s="18"/>
      <c r="K22" s="18"/>
      <c r="L22" s="18">
        <f t="shared" si="7"/>
        <v>5.8075649502082687</v>
      </c>
      <c r="M22" s="18">
        <f t="shared" si="8"/>
        <v>433.33</v>
      </c>
    </row>
    <row r="23" spans="1:17" s="23" customFormat="1" ht="72" hidden="1" customHeight="1" thickBot="1" x14ac:dyDescent="0.3">
      <c r="A23" s="20">
        <f>A22+1</f>
        <v>16</v>
      </c>
      <c r="B23" s="36" t="s">
        <v>42</v>
      </c>
      <c r="C23" s="37">
        <v>240</v>
      </c>
      <c r="D23" s="21" t="str">
        <f t="shared" si="5"/>
        <v>Шина 21,3х24</v>
      </c>
      <c r="E23" s="35">
        <v>260</v>
      </c>
      <c r="F23" s="21" t="str">
        <f t="shared" si="6"/>
        <v>Шина 21,3х24</v>
      </c>
      <c r="G23" s="35">
        <v>290</v>
      </c>
      <c r="H23" s="22"/>
      <c r="I23" s="22"/>
      <c r="J23" s="22"/>
      <c r="K23" s="22"/>
      <c r="L23" s="22">
        <f t="shared" si="7"/>
        <v>9.5567524497098102</v>
      </c>
      <c r="M23" s="22">
        <f t="shared" si="8"/>
        <v>263.33</v>
      </c>
      <c r="N23" s="38"/>
      <c r="O23" s="38"/>
      <c r="P23" s="38"/>
      <c r="Q23" s="38"/>
    </row>
    <row r="24" spans="1:17" ht="72" hidden="1" customHeight="1" thickBot="1" x14ac:dyDescent="0.3">
      <c r="A24" s="16">
        <f>A23+1</f>
        <v>17</v>
      </c>
      <c r="B24" s="94" t="s">
        <v>41</v>
      </c>
      <c r="C24" s="37">
        <v>332</v>
      </c>
      <c r="D24" s="17" t="str">
        <f t="shared" si="5"/>
        <v>Шина 11х20</v>
      </c>
      <c r="E24" s="35">
        <v>332</v>
      </c>
      <c r="F24" s="17" t="str">
        <f t="shared" si="6"/>
        <v>Шина 11х20</v>
      </c>
      <c r="G24" s="35">
        <v>330</v>
      </c>
      <c r="H24" s="18"/>
      <c r="I24" s="18"/>
      <c r="J24" s="18"/>
      <c r="K24" s="18"/>
      <c r="L24" s="18">
        <f t="shared" si="7"/>
        <v>0.34850116852492508</v>
      </c>
      <c r="M24" s="18">
        <f t="shared" si="8"/>
        <v>331.33</v>
      </c>
    </row>
    <row r="25" spans="1:17" ht="72" hidden="1" customHeight="1" thickBot="1" x14ac:dyDescent="0.3">
      <c r="A25" s="16">
        <f>A24+1</f>
        <v>18</v>
      </c>
      <c r="B25" s="36" t="s">
        <v>42</v>
      </c>
      <c r="C25" s="37">
        <v>105</v>
      </c>
      <c r="D25" s="17" t="str">
        <f t="shared" si="5"/>
        <v>Шина 21,3х24</v>
      </c>
      <c r="E25" s="35">
        <v>125</v>
      </c>
      <c r="F25" s="17" t="str">
        <f t="shared" si="6"/>
        <v>Шина 21,3х24</v>
      </c>
      <c r="G25" s="35">
        <v>155</v>
      </c>
      <c r="H25" s="18"/>
      <c r="I25" s="18"/>
      <c r="J25" s="18"/>
      <c r="K25" s="18"/>
      <c r="L25" s="18">
        <f t="shared" si="7"/>
        <v>19.609959572131796</v>
      </c>
      <c r="M25" s="18">
        <f t="shared" si="8"/>
        <v>128.33000000000001</v>
      </c>
    </row>
    <row r="26" spans="1:17" ht="72" hidden="1" customHeight="1" thickBot="1" x14ac:dyDescent="0.3">
      <c r="A26" s="16">
        <f>A25+1</f>
        <v>19</v>
      </c>
      <c r="B26" s="94" t="s">
        <v>41</v>
      </c>
      <c r="C26" s="37">
        <v>160</v>
      </c>
      <c r="D26" s="17" t="str">
        <f t="shared" si="5"/>
        <v>Шина 11х20</v>
      </c>
      <c r="E26" s="35">
        <v>164</v>
      </c>
      <c r="F26" s="17" t="str">
        <f t="shared" si="6"/>
        <v>Шина 11х20</v>
      </c>
      <c r="G26" s="35">
        <v>170</v>
      </c>
      <c r="H26" s="18"/>
      <c r="I26" s="18"/>
      <c r="J26" s="18"/>
      <c r="K26" s="18"/>
      <c r="L26" s="18">
        <f t="shared" si="7"/>
        <v>3.0566131316885632</v>
      </c>
      <c r="M26" s="18">
        <f t="shared" si="8"/>
        <v>164.67</v>
      </c>
    </row>
    <row r="27" spans="1:17" ht="72" hidden="1" customHeight="1" thickBot="1" x14ac:dyDescent="0.3">
      <c r="A27" s="16">
        <v>20</v>
      </c>
      <c r="B27" s="36" t="s">
        <v>42</v>
      </c>
      <c r="C27" s="37">
        <v>310</v>
      </c>
      <c r="D27" s="17" t="str">
        <f t="shared" ref="D27:D32" si="9">B27</f>
        <v>Шина 21,3х24</v>
      </c>
      <c r="E27" s="35">
        <v>330</v>
      </c>
      <c r="F27" s="17" t="str">
        <f t="shared" ref="F27:F32" si="10">D27</f>
        <v>Шина 21,3х24</v>
      </c>
      <c r="G27" s="35">
        <v>360</v>
      </c>
      <c r="H27" s="18"/>
      <c r="I27" s="18"/>
      <c r="J27" s="18"/>
      <c r="K27" s="18"/>
      <c r="L27" s="18">
        <f t="shared" si="7"/>
        <v>7.5498344352707498</v>
      </c>
      <c r="M27" s="18">
        <f t="shared" si="8"/>
        <v>333.33</v>
      </c>
    </row>
    <row r="28" spans="1:17" ht="72" hidden="1" customHeight="1" thickBot="1" x14ac:dyDescent="0.3">
      <c r="A28" s="16">
        <f t="shared" ref="A28:A46" si="11">A27+1</f>
        <v>21</v>
      </c>
      <c r="B28" s="94" t="s">
        <v>41</v>
      </c>
      <c r="C28" s="37">
        <v>5820</v>
      </c>
      <c r="D28" s="17" t="str">
        <f t="shared" si="9"/>
        <v>Шина 11х20</v>
      </c>
      <c r="E28" s="35">
        <v>5840</v>
      </c>
      <c r="F28" s="17" t="str">
        <f t="shared" si="10"/>
        <v>Шина 11х20</v>
      </c>
      <c r="G28" s="35">
        <v>5870</v>
      </c>
      <c r="H28" s="18"/>
      <c r="I28" s="18"/>
      <c r="J28" s="18"/>
      <c r="K28" s="18"/>
      <c r="L28" s="18">
        <f t="shared" si="7"/>
        <v>0.43068080064294062</v>
      </c>
      <c r="M28" s="18">
        <f t="shared" si="8"/>
        <v>5843.33</v>
      </c>
    </row>
    <row r="29" spans="1:17" ht="72" hidden="1" customHeight="1" thickBot="1" x14ac:dyDescent="0.3">
      <c r="A29" s="16">
        <f t="shared" si="11"/>
        <v>22</v>
      </c>
      <c r="B29" s="36" t="s">
        <v>42</v>
      </c>
      <c r="C29" s="37">
        <v>85</v>
      </c>
      <c r="D29" s="17" t="str">
        <f t="shared" si="9"/>
        <v>Шина 21,3х24</v>
      </c>
      <c r="E29" s="35">
        <v>105</v>
      </c>
      <c r="F29" s="17" t="str">
        <f t="shared" si="10"/>
        <v>Шина 21,3х24</v>
      </c>
      <c r="G29" s="35">
        <v>115</v>
      </c>
      <c r="H29" s="18"/>
      <c r="I29" s="18"/>
      <c r="J29" s="18"/>
      <c r="K29" s="18"/>
      <c r="L29" s="18">
        <f t="shared" si="7"/>
        <v>15.024838344117528</v>
      </c>
      <c r="M29" s="18">
        <f t="shared" si="8"/>
        <v>101.67</v>
      </c>
    </row>
    <row r="30" spans="1:17" ht="72" hidden="1" customHeight="1" thickBot="1" x14ac:dyDescent="0.3">
      <c r="A30" s="16">
        <f t="shared" si="11"/>
        <v>23</v>
      </c>
      <c r="B30" s="94" t="s">
        <v>41</v>
      </c>
      <c r="C30" s="37">
        <v>61</v>
      </c>
      <c r="D30" s="17" t="str">
        <f t="shared" si="9"/>
        <v>Шина 11х20</v>
      </c>
      <c r="E30" s="35">
        <v>81</v>
      </c>
      <c r="F30" s="17" t="str">
        <f t="shared" si="10"/>
        <v>Шина 11х20</v>
      </c>
      <c r="G30" s="35">
        <v>111</v>
      </c>
      <c r="H30" s="18"/>
      <c r="I30" s="18"/>
      <c r="J30" s="18"/>
      <c r="K30" s="18"/>
      <c r="L30" s="18">
        <f t="shared" si="7"/>
        <v>29.841242827157128</v>
      </c>
      <c r="M30" s="18">
        <f t="shared" si="8"/>
        <v>84.33</v>
      </c>
    </row>
    <row r="31" spans="1:17" ht="72" hidden="1" customHeight="1" thickBot="1" x14ac:dyDescent="0.3">
      <c r="A31" s="16">
        <f t="shared" si="11"/>
        <v>24</v>
      </c>
      <c r="B31" s="36" t="s">
        <v>42</v>
      </c>
      <c r="C31" s="37">
        <v>45</v>
      </c>
      <c r="D31" s="17" t="str">
        <f t="shared" si="9"/>
        <v>Шина 21,3х24</v>
      </c>
      <c r="E31" s="35">
        <v>65</v>
      </c>
      <c r="F31" s="17" t="str">
        <f t="shared" si="10"/>
        <v>Шина 21,3х24</v>
      </c>
      <c r="G31" s="35">
        <v>75</v>
      </c>
      <c r="H31" s="18"/>
      <c r="I31" s="18"/>
      <c r="J31" s="18"/>
      <c r="K31" s="18"/>
      <c r="L31" s="18">
        <f t="shared" si="7"/>
        <v>24.770679432193713</v>
      </c>
      <c r="M31" s="18">
        <f t="shared" si="8"/>
        <v>61.67</v>
      </c>
    </row>
    <row r="32" spans="1:17" ht="72" hidden="1" customHeight="1" thickBot="1" x14ac:dyDescent="0.3">
      <c r="A32" s="16">
        <f t="shared" si="11"/>
        <v>25</v>
      </c>
      <c r="B32" s="94" t="s">
        <v>41</v>
      </c>
      <c r="C32" s="37">
        <v>10400</v>
      </c>
      <c r="D32" s="17" t="str">
        <f t="shared" si="9"/>
        <v>Шина 11х20</v>
      </c>
      <c r="E32" s="35">
        <v>10420</v>
      </c>
      <c r="F32" s="17" t="str">
        <f t="shared" si="10"/>
        <v>Шина 11х20</v>
      </c>
      <c r="G32" s="35">
        <v>10450</v>
      </c>
      <c r="H32" s="18"/>
      <c r="I32" s="18"/>
      <c r="J32" s="18"/>
      <c r="K32" s="18"/>
      <c r="L32" s="18">
        <f>STDEVA(C32,E32,G32)/AVERAGE(C32,E32,G32)*100</f>
        <v>0.24144018021332747</v>
      </c>
      <c r="M32" s="18">
        <f>ROUND(AVERAGE(C32,E32,G32),2)</f>
        <v>10423.33</v>
      </c>
    </row>
    <row r="33" spans="1:13" ht="72" hidden="1" customHeight="1" thickBot="1" x14ac:dyDescent="0.3">
      <c r="A33" s="16">
        <f t="shared" si="11"/>
        <v>26</v>
      </c>
      <c r="B33" s="36" t="s">
        <v>42</v>
      </c>
      <c r="C33" s="37">
        <v>3400</v>
      </c>
      <c r="D33" s="17" t="str">
        <f t="shared" ref="D33:D42" si="12">B33</f>
        <v>Шина 21,3х24</v>
      </c>
      <c r="E33" s="35">
        <v>3420</v>
      </c>
      <c r="F33" s="17" t="str">
        <f t="shared" ref="F33:F42" si="13">D33</f>
        <v>Шина 21,3х24</v>
      </c>
      <c r="G33" s="35">
        <v>3450</v>
      </c>
      <c r="H33" s="18"/>
      <c r="I33" s="18"/>
      <c r="J33" s="18"/>
      <c r="K33" s="18"/>
      <c r="L33" s="18">
        <f t="shared" ref="L33:L42" si="14">STDEVA(C33,E33,G33)/AVERAGE(C33,E33,G33)*100</f>
        <v>0.73513480382383145</v>
      </c>
      <c r="M33" s="18">
        <f t="shared" ref="M33:M42" si="15">ROUND(AVERAGE(C33,E33,G33),2)</f>
        <v>3423.33</v>
      </c>
    </row>
    <row r="34" spans="1:13" ht="72" hidden="1" customHeight="1" thickBot="1" x14ac:dyDescent="0.3">
      <c r="A34" s="16">
        <f t="shared" si="11"/>
        <v>27</v>
      </c>
      <c r="B34" s="94" t="s">
        <v>41</v>
      </c>
      <c r="C34" s="37">
        <v>600</v>
      </c>
      <c r="D34" s="17" t="str">
        <f t="shared" si="12"/>
        <v>Шина 11х20</v>
      </c>
      <c r="E34" s="35">
        <v>620</v>
      </c>
      <c r="F34" s="17" t="str">
        <f t="shared" si="13"/>
        <v>Шина 11х20</v>
      </c>
      <c r="G34" s="35">
        <v>650</v>
      </c>
      <c r="H34" s="18"/>
      <c r="I34" s="18"/>
      <c r="J34" s="18"/>
      <c r="K34" s="18"/>
      <c r="L34" s="18">
        <f t="shared" si="14"/>
        <v>4.0373446177918444</v>
      </c>
      <c r="M34" s="18">
        <f t="shared" si="15"/>
        <v>623.33000000000004</v>
      </c>
    </row>
    <row r="35" spans="1:13" ht="72" hidden="1" customHeight="1" thickBot="1" x14ac:dyDescent="0.3">
      <c r="A35" s="16">
        <f t="shared" si="11"/>
        <v>28</v>
      </c>
      <c r="B35" s="36" t="s">
        <v>42</v>
      </c>
      <c r="C35" s="37">
        <v>11950</v>
      </c>
      <c r="D35" s="17" t="str">
        <f t="shared" si="12"/>
        <v>Шина 21,3х24</v>
      </c>
      <c r="E35" s="35">
        <v>11970</v>
      </c>
      <c r="F35" s="17" t="str">
        <f t="shared" si="13"/>
        <v>Шина 21,3х24</v>
      </c>
      <c r="G35" s="35">
        <v>12000</v>
      </c>
      <c r="H35" s="18"/>
      <c r="I35" s="18"/>
      <c r="J35" s="18"/>
      <c r="K35" s="18"/>
      <c r="L35" s="18">
        <f t="shared" si="14"/>
        <v>0.21018470031377365</v>
      </c>
      <c r="M35" s="18">
        <f t="shared" si="15"/>
        <v>11973.33</v>
      </c>
    </row>
    <row r="36" spans="1:13" ht="72" hidden="1" customHeight="1" thickBot="1" x14ac:dyDescent="0.3">
      <c r="A36" s="16">
        <f t="shared" si="11"/>
        <v>29</v>
      </c>
      <c r="B36" s="94" t="s">
        <v>41</v>
      </c>
      <c r="C36" s="37">
        <v>3380</v>
      </c>
      <c r="D36" s="17" t="str">
        <f t="shared" si="12"/>
        <v>Шина 11х20</v>
      </c>
      <c r="E36" s="35">
        <v>3400</v>
      </c>
      <c r="F36" s="17" t="str">
        <f t="shared" si="13"/>
        <v>Шина 11х20</v>
      </c>
      <c r="G36" s="35">
        <v>3430</v>
      </c>
      <c r="H36" s="18"/>
      <c r="I36" s="18"/>
      <c r="J36" s="18"/>
      <c r="K36" s="18"/>
      <c r="L36" s="18">
        <f t="shared" si="14"/>
        <v>0.73945489081985782</v>
      </c>
      <c r="M36" s="18">
        <f t="shared" si="15"/>
        <v>3403.33</v>
      </c>
    </row>
    <row r="37" spans="1:13" ht="72" hidden="1" customHeight="1" thickBot="1" x14ac:dyDescent="0.3">
      <c r="A37" s="16">
        <v>30</v>
      </c>
      <c r="B37" s="36" t="s">
        <v>42</v>
      </c>
      <c r="C37" s="37">
        <v>3620</v>
      </c>
      <c r="D37" s="17" t="str">
        <f t="shared" si="12"/>
        <v>Шина 21,3х24</v>
      </c>
      <c r="E37" s="35">
        <v>3640</v>
      </c>
      <c r="F37" s="17" t="str">
        <f t="shared" si="13"/>
        <v>Шина 21,3х24</v>
      </c>
      <c r="G37" s="35">
        <v>3670</v>
      </c>
      <c r="H37" s="18"/>
      <c r="I37" s="18"/>
      <c r="J37" s="18"/>
      <c r="K37" s="18"/>
      <c r="L37" s="18">
        <f t="shared" si="14"/>
        <v>0.69074423012541164</v>
      </c>
      <c r="M37" s="18">
        <f t="shared" si="15"/>
        <v>3643.33</v>
      </c>
    </row>
    <row r="38" spans="1:13" ht="72" hidden="1" customHeight="1" thickBot="1" x14ac:dyDescent="0.3">
      <c r="A38" s="16">
        <f t="shared" si="11"/>
        <v>31</v>
      </c>
      <c r="B38" s="94" t="s">
        <v>41</v>
      </c>
      <c r="C38" s="37">
        <v>940</v>
      </c>
      <c r="D38" s="17" t="str">
        <f t="shared" si="12"/>
        <v>Шина 11х20</v>
      </c>
      <c r="E38" s="35">
        <v>920</v>
      </c>
      <c r="F38" s="17" t="str">
        <f t="shared" si="13"/>
        <v>Шина 11х20</v>
      </c>
      <c r="G38" s="35">
        <v>950</v>
      </c>
      <c r="H38" s="18"/>
      <c r="I38" s="18"/>
      <c r="J38" s="18"/>
      <c r="K38" s="18"/>
      <c r="L38" s="18">
        <f t="shared" si="14"/>
        <v>1.6308098558561708</v>
      </c>
      <c r="M38" s="18">
        <f t="shared" si="15"/>
        <v>936.67</v>
      </c>
    </row>
    <row r="39" spans="1:13" ht="72" hidden="1" customHeight="1" thickBot="1" x14ac:dyDescent="0.3">
      <c r="A39" s="16">
        <f t="shared" si="11"/>
        <v>32</v>
      </c>
      <c r="B39" s="36" t="s">
        <v>42</v>
      </c>
      <c r="C39" s="37">
        <v>4850</v>
      </c>
      <c r="D39" s="17" t="str">
        <f t="shared" si="12"/>
        <v>Шина 21,3х24</v>
      </c>
      <c r="E39" s="35">
        <v>4870</v>
      </c>
      <c r="F39" s="17" t="str">
        <f t="shared" si="13"/>
        <v>Шина 21,3х24</v>
      </c>
      <c r="G39" s="35">
        <v>4900</v>
      </c>
      <c r="H39" s="18"/>
      <c r="I39" s="18"/>
      <c r="J39" s="18"/>
      <c r="K39" s="18"/>
      <c r="L39" s="18">
        <f t="shared" si="14"/>
        <v>0.51640454413616621</v>
      </c>
      <c r="M39" s="18">
        <f t="shared" si="15"/>
        <v>4873.33</v>
      </c>
    </row>
    <row r="40" spans="1:13" ht="72" hidden="1" customHeight="1" thickBot="1" x14ac:dyDescent="0.3">
      <c r="A40" s="16">
        <f t="shared" si="11"/>
        <v>33</v>
      </c>
      <c r="B40" s="94" t="s">
        <v>41</v>
      </c>
      <c r="C40" s="37">
        <v>2020</v>
      </c>
      <c r="D40" s="17" t="str">
        <f t="shared" si="12"/>
        <v>Шина 11х20</v>
      </c>
      <c r="E40" s="35">
        <v>2040</v>
      </c>
      <c r="F40" s="17" t="str">
        <f t="shared" si="13"/>
        <v>Шина 11х20</v>
      </c>
      <c r="G40" s="35">
        <v>2070</v>
      </c>
      <c r="H40" s="18"/>
      <c r="I40" s="18"/>
      <c r="J40" s="18"/>
      <c r="K40" s="18"/>
      <c r="L40" s="18">
        <f t="shared" si="14"/>
        <v>1.2316206256559137</v>
      </c>
      <c r="M40" s="18">
        <f t="shared" si="15"/>
        <v>2043.33</v>
      </c>
    </row>
    <row r="41" spans="1:13" ht="72" hidden="1" customHeight="1" thickBot="1" x14ac:dyDescent="0.3">
      <c r="A41" s="16">
        <f t="shared" si="11"/>
        <v>34</v>
      </c>
      <c r="B41" s="36" t="s">
        <v>42</v>
      </c>
      <c r="C41" s="37">
        <v>2020</v>
      </c>
      <c r="D41" s="17" t="str">
        <f t="shared" si="12"/>
        <v>Шина 21,3х24</v>
      </c>
      <c r="E41" s="35">
        <v>2040</v>
      </c>
      <c r="F41" s="17" t="str">
        <f t="shared" si="13"/>
        <v>Шина 21,3х24</v>
      </c>
      <c r="G41" s="35">
        <v>2070</v>
      </c>
      <c r="H41" s="18"/>
      <c r="I41" s="18"/>
      <c r="J41" s="18"/>
      <c r="K41" s="18"/>
      <c r="L41" s="18">
        <f t="shared" si="14"/>
        <v>1.2316206256559137</v>
      </c>
      <c r="M41" s="18">
        <f t="shared" si="15"/>
        <v>2043.33</v>
      </c>
    </row>
    <row r="42" spans="1:13" ht="72" hidden="1" customHeight="1" thickBot="1" x14ac:dyDescent="0.3">
      <c r="A42" s="16">
        <f t="shared" si="11"/>
        <v>35</v>
      </c>
      <c r="B42" s="94" t="s">
        <v>41</v>
      </c>
      <c r="C42" s="37">
        <v>270</v>
      </c>
      <c r="D42" s="17" t="str">
        <f t="shared" si="12"/>
        <v>Шина 11х20</v>
      </c>
      <c r="E42" s="35">
        <v>290</v>
      </c>
      <c r="F42" s="17" t="str">
        <f t="shared" si="13"/>
        <v>Шина 11х20</v>
      </c>
      <c r="G42" s="35">
        <v>285</v>
      </c>
      <c r="H42" s="18"/>
      <c r="I42" s="18"/>
      <c r="J42" s="18"/>
      <c r="K42" s="18"/>
      <c r="L42" s="18">
        <f t="shared" si="14"/>
        <v>3.6952650878097022</v>
      </c>
      <c r="M42" s="18">
        <f t="shared" si="15"/>
        <v>281.67</v>
      </c>
    </row>
    <row r="43" spans="1:13" ht="72" hidden="1" customHeight="1" thickBot="1" x14ac:dyDescent="0.3">
      <c r="A43" s="16">
        <f t="shared" si="11"/>
        <v>36</v>
      </c>
      <c r="B43" s="36" t="s">
        <v>42</v>
      </c>
      <c r="C43" s="37">
        <v>224</v>
      </c>
      <c r="D43" s="17" t="str">
        <f>B43</f>
        <v>Шина 21,3х24</v>
      </c>
      <c r="E43" s="35">
        <v>244</v>
      </c>
      <c r="F43" s="17" t="str">
        <f>D43</f>
        <v>Шина 21,3х24</v>
      </c>
      <c r="G43" s="35">
        <v>274</v>
      </c>
      <c r="H43" s="18"/>
      <c r="I43" s="18"/>
      <c r="J43" s="18"/>
      <c r="K43" s="18"/>
      <c r="L43" s="18">
        <f>STDEVA(C43,E43,G43)/AVERAGE(C43,E43,G43)*100</f>
        <v>10.174979023275943</v>
      </c>
      <c r="M43" s="18">
        <f>ROUND(AVERAGE(C43,E43,G43),2)</f>
        <v>247.33</v>
      </c>
    </row>
    <row r="44" spans="1:13" ht="72" hidden="1" customHeight="1" thickBot="1" x14ac:dyDescent="0.3">
      <c r="A44" s="16">
        <f t="shared" si="11"/>
        <v>37</v>
      </c>
      <c r="B44" s="94" t="s">
        <v>41</v>
      </c>
      <c r="C44" s="37">
        <v>15600</v>
      </c>
      <c r="D44" s="17" t="str">
        <f>B44</f>
        <v>Шина 11х20</v>
      </c>
      <c r="E44" s="35">
        <v>15620</v>
      </c>
      <c r="F44" s="17" t="str">
        <f>D44</f>
        <v>Шина 11х20</v>
      </c>
      <c r="G44" s="35">
        <v>15650</v>
      </c>
      <c r="H44" s="18"/>
      <c r="I44" s="18"/>
      <c r="J44" s="18"/>
      <c r="K44" s="18"/>
      <c r="L44" s="18">
        <f>STDEVA(C44,E44,G44)/AVERAGE(C44,E44,G44)*100</f>
        <v>0.16108031651953808</v>
      </c>
      <c r="M44" s="18">
        <f>ROUND(AVERAGE(C44,E44,G44),2)</f>
        <v>15623.33</v>
      </c>
    </row>
    <row r="45" spans="1:13" ht="72" hidden="1" customHeight="1" thickBot="1" x14ac:dyDescent="0.3">
      <c r="A45" s="16">
        <f t="shared" si="11"/>
        <v>38</v>
      </c>
      <c r="B45" s="36" t="s">
        <v>42</v>
      </c>
      <c r="C45" s="37">
        <v>18000</v>
      </c>
      <c r="D45" s="17" t="str">
        <f>B45</f>
        <v>Шина 21,3х24</v>
      </c>
      <c r="E45" s="35">
        <v>18020</v>
      </c>
      <c r="F45" s="17" t="str">
        <f>D45</f>
        <v>Шина 21,3х24</v>
      </c>
      <c r="G45" s="35">
        <v>18050</v>
      </c>
      <c r="H45" s="18"/>
      <c r="I45" s="18"/>
      <c r="J45" s="18"/>
      <c r="K45" s="18"/>
      <c r="L45" s="18">
        <f>STDEVA(C45,E45,G45)/AVERAGE(C45,E45,G45)*100</f>
        <v>0.13963074598244404</v>
      </c>
      <c r="M45" s="18">
        <f>ROUND(AVERAGE(C45,E45,G45),2)</f>
        <v>18023.330000000002</v>
      </c>
    </row>
    <row r="46" spans="1:13" ht="72" hidden="1" customHeight="1" thickBot="1" x14ac:dyDescent="0.3">
      <c r="A46" s="16">
        <f t="shared" si="11"/>
        <v>39</v>
      </c>
      <c r="B46" s="94" t="s">
        <v>41</v>
      </c>
      <c r="C46" s="37">
        <v>7600</v>
      </c>
      <c r="D46" s="17" t="str">
        <f>B46</f>
        <v>Шина 11х20</v>
      </c>
      <c r="E46" s="35">
        <v>7620</v>
      </c>
      <c r="F46" s="17" t="str">
        <f>D46</f>
        <v>Шина 11х20</v>
      </c>
      <c r="G46" s="35">
        <v>7650</v>
      </c>
      <c r="H46" s="18"/>
      <c r="I46" s="18"/>
      <c r="J46" s="18"/>
      <c r="K46" s="18"/>
      <c r="L46" s="18">
        <f>STDEVA(C46,E46,G46)/AVERAGE(C46,E46,G46)*100</f>
        <v>0.33011956428818318</v>
      </c>
      <c r="M46" s="18">
        <f>ROUND(AVERAGE(C46,E46,G46),2)</f>
        <v>7623.33</v>
      </c>
    </row>
    <row r="47" spans="1:13" ht="20.25" customHeight="1" x14ac:dyDescent="0.25">
      <c r="A47" s="88"/>
      <c r="B47" s="89"/>
      <c r="C47" s="90"/>
      <c r="D47" s="91"/>
      <c r="E47" s="92"/>
      <c r="F47" s="91"/>
      <c r="G47" s="92"/>
      <c r="H47" s="93"/>
      <c r="I47" s="93"/>
      <c r="J47" s="93"/>
      <c r="K47" s="93"/>
      <c r="L47" s="93"/>
      <c r="M47" s="93"/>
    </row>
  </sheetData>
  <autoFilter ref="A9:V20"/>
  <mergeCells count="13">
    <mergeCell ref="K2:M2"/>
    <mergeCell ref="B3:L3"/>
    <mergeCell ref="B5:K5"/>
    <mergeCell ref="M5:M8"/>
    <mergeCell ref="L5:L8"/>
    <mergeCell ref="B7:C7"/>
    <mergeCell ref="D7:E7"/>
    <mergeCell ref="F7:G7"/>
    <mergeCell ref="B6:C6"/>
    <mergeCell ref="D6:E6"/>
    <mergeCell ref="F6:G6"/>
    <mergeCell ref="H6:I6"/>
    <mergeCell ref="J6:K6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Обоснование НЦМК</vt:lpstr>
      <vt:lpstr>Опред. из неск источников</vt:lpstr>
      <vt:lpstr>Общедоступ</vt:lpstr>
      <vt:lpstr>Запрос Поставщику свод</vt:lpstr>
      <vt:lpstr>_GoBack_2</vt:lpstr>
      <vt:lpstr>Print_Area_1</vt:lpstr>
      <vt:lpstr>Print_Area_2</vt:lpstr>
      <vt:lpstr>Print_Area_3</vt:lpstr>
      <vt:lpstr>Print_Area_4</vt:lpstr>
      <vt:lpstr>'Запрос Поставщику свод'!Область_печати</vt:lpstr>
      <vt:lpstr>'Обоснование НЦМК'!Область_печати</vt:lpstr>
      <vt:lpstr>'Опред. из неск источников'!Область_печати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User</cp:lastModifiedBy>
  <cp:revision>0</cp:revision>
  <cp:lastPrinted>2020-08-11T08:53:40Z</cp:lastPrinted>
  <dcterms:created xsi:type="dcterms:W3CDTF">2015-07-10T13:15:19Z</dcterms:created>
  <dcterms:modified xsi:type="dcterms:W3CDTF">2021-08-18T08:18:03Z</dcterms:modified>
</cp:coreProperties>
</file>