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uk\Desktop\закупки до\МБОУ СОШ № 81, г.о.г. Воронеж\2. Поставка станков\"/>
    </mc:Choice>
  </mc:AlternateContent>
  <xr:revisionPtr revIDLastSave="0" documentId="13_ncr:1_{6A399528-D706-4D1A-B306-9F4FF15A9356}" xr6:coauthVersionLast="46" xr6:coauthVersionMax="46" xr10:uidLastSave="{00000000-0000-0000-0000-000000000000}"/>
  <bookViews>
    <workbookView xWindow="8040" yWindow="1170" windowWidth="17100" windowHeight="13455" tabRatio="411" firstSheet="1" activeTab="1" xr2:uid="{00000000-000D-0000-FFFF-FFFF00000000}"/>
  </bookViews>
  <sheets>
    <sheet name="Прил.2" sheetId="1" r:id="rId1"/>
    <sheet name="Прил. 2.1" sheetId="84" r:id="rId2"/>
    <sheet name="Прил.2.2" sheetId="85" r:id="rId3"/>
    <sheet name="Прил.2.3" sheetId="87" r:id="rId4"/>
    <sheet name="ИД" sheetId="88" state="hidden" r:id="rId5"/>
  </sheets>
  <externalReferences>
    <externalReference r:id="rId6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1">'Прил. 2.1'!$A$1:$K$11</definedName>
    <definedName name="_xlnm.Print_Area" localSheetId="0">Прил.2!$A$1:$F$10</definedName>
    <definedName name="_xlnm.Print_Area" localSheetId="2">Прил.2.2!$A$1:$I$12</definedName>
    <definedName name="_xlnm.Print_Area" localSheetId="3">Прил.2.3!$A$1:$J$14</definedName>
    <definedName name="Сотни">'[1]служебный раздел'!$E$2:$E$11</definedName>
  </definedNames>
  <calcPr calcId="191029"/>
</workbook>
</file>

<file path=xl/calcChain.xml><?xml version="1.0" encoding="utf-8"?>
<calcChain xmlns="http://schemas.openxmlformats.org/spreadsheetml/2006/main">
  <c r="E7" i="84" l="1"/>
  <c r="I11" i="84"/>
  <c r="K6" i="84"/>
  <c r="A8" i="1"/>
  <c r="C7" i="87" l="1"/>
  <c r="H7" i="84" l="1"/>
  <c r="G7" i="84" s="1"/>
  <c r="F7" i="84"/>
  <c r="B6" i="87"/>
  <c r="B12" i="87"/>
  <c r="B9" i="87"/>
  <c r="H14" i="87"/>
  <c r="H13" i="87"/>
  <c r="H12" i="87"/>
  <c r="H11" i="87"/>
  <c r="H10" i="87"/>
  <c r="H9" i="87"/>
  <c r="I12" i="87" l="1"/>
  <c r="H10" i="84" s="1"/>
  <c r="I9" i="87"/>
  <c r="J9" i="87" s="1"/>
  <c r="J12" i="87"/>
  <c r="B11" i="85"/>
  <c r="F11" i="85" s="1"/>
  <c r="B12" i="85"/>
  <c r="F12" i="85" s="1"/>
  <c r="H9" i="84" l="1"/>
  <c r="D12" i="85"/>
  <c r="D11" i="85"/>
  <c r="I12" i="85" l="1"/>
  <c r="I11" i="85"/>
  <c r="H11" i="85" l="1"/>
  <c r="E9" i="84"/>
  <c r="J9" i="84" s="1"/>
  <c r="I9" i="84" s="1"/>
  <c r="H12" i="85"/>
  <c r="E10" i="84"/>
  <c r="J10" i="84" s="1"/>
  <c r="I10" i="84" s="1"/>
  <c r="K10" i="84" l="1"/>
  <c r="K9" i="84"/>
  <c r="K11" i="84" l="1"/>
  <c r="B8" i="1" s="1"/>
</calcChain>
</file>

<file path=xl/sharedStrings.xml><?xml version="1.0" encoding="utf-8"?>
<sst xmlns="http://schemas.openxmlformats.org/spreadsheetml/2006/main" count="72" uniqueCount="55">
  <si>
    <t>Приложение №2</t>
  </si>
  <si>
    <t>Основные характеристики объекта закупки</t>
  </si>
  <si>
    <t>Используемый метод определения НМЦК с обоснованием</t>
  </si>
  <si>
    <t>Расчет НМЦК</t>
  </si>
  <si>
    <t>к обоснованию НМЦК</t>
  </si>
  <si>
    <t>Дата подготовки обоснования НМЦК</t>
  </si>
  <si>
    <t>метод сопоставимых рыночных цен (анализа рынка) в соответствии с ч. 2, ч. 6 ст. 22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</si>
  <si>
    <t xml:space="preserve">согласно приложениям № </t>
  </si>
  <si>
    <t>Приложение №</t>
  </si>
  <si>
    <t>2.1</t>
  </si>
  <si>
    <t>Определение НМЦК методом сопоставимых рыночных цен (анализа рынка)</t>
  </si>
  <si>
    <t>N п/п</t>
  </si>
  <si>
    <t>Наименование товара (работы, услуги)</t>
  </si>
  <si>
    <t>Единица измерения</t>
  </si>
  <si>
    <t>Количество (объем) товара (работы, услуги)</t>
  </si>
  <si>
    <t>Цена за единицу товара (работы, услуги) из различных источников ценовой информации, руб.</t>
  </si>
  <si>
    <t>Средняя цена за единицу товара (работы, услуги), руб</t>
  </si>
  <si>
    <t>2.2</t>
  </si>
  <si>
    <t>№ п/п</t>
  </si>
  <si>
    <t>Информация от поставщиков (подрядчиков, исполнителей) о предлагаемых идентичных (однородных) товарах (работах, услугах)</t>
  </si>
  <si>
    <t>№1</t>
  </si>
  <si>
    <t>№2</t>
  </si>
  <si>
    <t>№3</t>
  </si>
  <si>
    <t>наименование товара (работы, услуги)</t>
  </si>
  <si>
    <t>цена за единицу, руб.</t>
  </si>
  <si>
    <t>2.3</t>
  </si>
  <si>
    <t>Применение поправочных коэффициентов (индексов)</t>
  </si>
  <si>
    <t>условие закупки, которое определяет применение коэффициента (индекса)</t>
  </si>
  <si>
    <t>значение коэффициента (индекса)</t>
  </si>
  <si>
    <t>обоснование применения коэффициента (индекса)</t>
  </si>
  <si>
    <t>Средняя цена за единицу товара (работы, услуги), руб.</t>
  </si>
  <si>
    <t>Коэффициент вариации, %</t>
  </si>
  <si>
    <t>Определение ценовой информации, полученной из общедоступных источников</t>
  </si>
  <si>
    <t>Предмет муниципального контракта (контракта)</t>
  </si>
  <si>
    <t>шт.</t>
  </si>
  <si>
    <t>Согласно приложению (приложениям) к извещению (документации)</t>
  </si>
  <si>
    <t>цена за единицу товара (работы, услуги), руб.</t>
  </si>
  <si>
    <t>Цена за единицу товара (работы, услуги) с учетом применения коэффициента (индекса), руб.</t>
  </si>
  <si>
    <t>2.1, 2.2, 2.3</t>
  </si>
  <si>
    <t xml:space="preserve">Определение ценовой информации, полученной от поставщиков (подрядчиков, исполнителей)
</t>
  </si>
  <si>
    <t xml:space="preserve">Определение ценовой информации, полученной на основании запроса в ЕИС
</t>
  </si>
  <si>
    <t>Определение ценовой информации, полученной из реестра контрактов, опубликованных в ЕИС</t>
  </si>
  <si>
    <t>Обоснование начальной (максимальной) цены контракта (НМЦК)</t>
  </si>
  <si>
    <t>https://voronezh.vseinstrumenti.ru/catalog/product/517109/</t>
  </si>
  <si>
    <t>https://zubr-shop.ru/product/stanok-sverlilnyj-450vt-zubr-zss-450/</t>
  </si>
  <si>
    <t>https://voronezh.vseinstrumenti.ru/stanki/zatochnye-tochilo/dlya-zatochki-instrumenta/bosch/tochilo-gbg-35-15-060127a300/</t>
  </si>
  <si>
    <t>https://www.onlinetrade.ru/catalogue/tochilnye_stanki-c680/bosch_pro/tochilnyy_stanok_bosch_gbg_35_15_0.601.27a.300-2146663.html</t>
  </si>
  <si>
    <t>https://www.dns-shop.ru/product/25432d532fe43330/tocilnyj-stanok-bosch-gbg-35-15/</t>
  </si>
  <si>
    <t>Поставка станков в рамках мероприятий федерального проекта "Успех каждого ребенка" национального проекта "Образования"</t>
  </si>
  <si>
    <t>https://etalon48.com/catalog/sverlilnye-stanki/zss-450-stanok-sverlilnyy-zubr-450vt-16mm/?frommarket=https%3A%2F%2Fmarket.yandex.ru%2Fproduct--vertikalno-sverlilnyi-stanok-zubr-zss-450%2F649710142%2Foffers%3Ftrack%3Dtabs&amp;ymclid=16163456558806001140000010</t>
  </si>
  <si>
    <t>вх. от 24.03.2021 №47</t>
  </si>
  <si>
    <t>вх. от 24.03.2021 №48</t>
  </si>
  <si>
    <t>вх. от 24.03.2021 №49</t>
  </si>
  <si>
    <t>Станок сверлильный</t>
  </si>
  <si>
    <t>Станок шлифовальный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</si>
</sst>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2"/>
      <name val="Segoe UI Light"/>
      <family val="2"/>
      <charset val="204"/>
    </font>
    <font>
      <sz val="11"/>
      <color theme="1"/>
      <name val="Segoe UI Light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4" fontId="2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4" fontId="1" fillId="0" borderId="6" xfId="0" applyNumberFormat="1" applyFont="1" applyFill="1" applyBorder="1" applyAlignment="1" applyProtection="1">
      <alignment horizontal="center" vertical="top" wrapText="1"/>
    </xf>
    <xf numFmtId="164" fontId="1" fillId="0" borderId="6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Alignment="1" applyProtection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left" vertical="top" wrapText="1"/>
    </xf>
    <xf numFmtId="49" fontId="1" fillId="0" borderId="8" xfId="0" applyNumberFormat="1" applyFont="1" applyFill="1" applyBorder="1" applyAlignment="1" applyProtection="1">
      <alignment horizontal="left" vertical="top" wrapText="1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4" fontId="1" fillId="3" borderId="6" xfId="0" applyNumberFormat="1" applyFont="1" applyFill="1" applyBorder="1" applyAlignment="1" applyProtection="1">
      <alignment horizontal="center" vertical="top" wrapText="1"/>
      <protection locked="0"/>
    </xf>
    <xf numFmtId="49" fontId="1" fillId="3" borderId="7" xfId="0" applyNumberFormat="1" applyFont="1" applyFill="1" applyBorder="1" applyAlignment="1" applyProtection="1">
      <alignment horizontal="center" vertical="top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5" fillId="3" borderId="1" xfId="1" applyNumberForma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14" fontId="1" fillId="3" borderId="6" xfId="0" applyNumberFormat="1" applyFont="1" applyFill="1" applyBorder="1" applyAlignment="1" applyProtection="1">
      <alignment horizontal="left" vertical="top" wrapText="1"/>
      <protection locked="0"/>
    </xf>
    <xf numFmtId="4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4" xfId="0" applyNumberFormat="1" applyFont="1" applyFill="1" applyBorder="1" applyAlignment="1" applyProtection="1">
      <alignment horizontal="left" vertical="top" wrapText="1"/>
    </xf>
    <xf numFmtId="4" fontId="1" fillId="0" borderId="5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Fill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right" vertical="top"/>
    </xf>
    <xf numFmtId="0" fontId="2" fillId="0" borderId="0" xfId="0" applyFont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uk/Desktop/&#1052;&#1041;&#1054;&#1059;%20&#1057;&#1054;&#1064;%20&#8470;%2081,%20&#1075;.&#1086;.&#1075;.%20&#1042;&#1086;&#1088;&#1086;&#1085;&#1077;&#1078;/1.%20&#1055;&#1086;&#1089;&#1090;&#1072;&#1074;&#1082;&#1072;%20&#1089;&#1090;&#1072;&#1085;&#1082;&#1086;&#1074;/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 t="str">
            <v/>
          </cell>
          <cell r="C2" t="str">
            <v/>
          </cell>
          <cell r="D2" t="str">
            <v>десять</v>
          </cell>
          <cell r="E2" t="str">
            <v/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zubr-shop.ru/product/stanok-sverlilnyj-450vt-zubr-zss-450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etalon48.com/catalog/sverlilnye-stanki/zss-450-stanok-sverlilnyy-zubr-450vt-16mm/?frommarket=https%3A%2F%2Fmarket.yandex.ru%2Fproduct--vertikalno-sverlilnyi-stanok-zubr-zss-450%2F649710142%2Foffers%3Ftrack%3Dtabs&amp;ymclid=16163456558806001140000010" TargetMode="External"/><Relationship Id="rId1" Type="http://schemas.openxmlformats.org/officeDocument/2006/relationships/hyperlink" Target="https://voronezh.vseinstrumenti.ru/catalog/product/517109/" TargetMode="External"/><Relationship Id="rId6" Type="http://schemas.openxmlformats.org/officeDocument/2006/relationships/hyperlink" Target="https://www.dns-shop.ru/product/25432d532fe43330/tocilnyj-stanok-bosch-gbg-35-15/" TargetMode="External"/><Relationship Id="rId5" Type="http://schemas.openxmlformats.org/officeDocument/2006/relationships/hyperlink" Target="https://www.onlinetrade.ru/catalogue/tochilnye_stanki-c680/bosch_pro/tochilnyy_stanok_bosch_gbg_35_15_0.601.27a.300-2146663.html" TargetMode="External"/><Relationship Id="rId4" Type="http://schemas.openxmlformats.org/officeDocument/2006/relationships/hyperlink" Target="https://voronezh.vseinstrumenti.ru/stanki/zatochnye-tochilo/dlya-zatochki-instrumenta/bosch/tochilo-gbg-35-15-060127a30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92D050"/>
    <pageSetUpPr fitToPage="1"/>
  </sheetPr>
  <dimension ref="A1:F15"/>
  <sheetViews>
    <sheetView view="pageBreakPreview" zoomScale="85" zoomScaleNormal="85" zoomScaleSheetLayoutView="85" workbookViewId="0">
      <selection activeCell="B10" sqref="B10:F10"/>
    </sheetView>
  </sheetViews>
  <sheetFormatPr defaultRowHeight="17.25" x14ac:dyDescent="0.25"/>
  <cols>
    <col min="1" max="1" width="40.85546875" style="18" customWidth="1"/>
    <col min="2" max="2" width="28.5703125" style="18" customWidth="1"/>
    <col min="3" max="3" width="25.85546875" style="18" customWidth="1"/>
    <col min="4" max="4" width="11.42578125" style="18" customWidth="1"/>
    <col min="5" max="6" width="15.42578125" style="18" customWidth="1"/>
    <col min="7" max="16384" width="9.140625" style="18"/>
  </cols>
  <sheetData>
    <row r="1" spans="1:6" ht="17.25" customHeight="1" x14ac:dyDescent="0.25">
      <c r="E1" s="40" t="s">
        <v>0</v>
      </c>
      <c r="F1" s="40"/>
    </row>
    <row r="3" spans="1:6" x14ac:dyDescent="0.25">
      <c r="A3" s="41" t="s">
        <v>42</v>
      </c>
      <c r="B3" s="41"/>
      <c r="C3" s="41"/>
      <c r="D3" s="41"/>
      <c r="E3" s="41"/>
      <c r="F3" s="41"/>
    </row>
    <row r="5" spans="1:6" ht="57" customHeight="1" x14ac:dyDescent="0.25">
      <c r="A5" s="19" t="s">
        <v>33</v>
      </c>
      <c r="B5" s="42" t="s">
        <v>48</v>
      </c>
      <c r="C5" s="43"/>
      <c r="D5" s="43"/>
      <c r="E5" s="43"/>
      <c r="F5" s="43"/>
    </row>
    <row r="6" spans="1:6" ht="57" customHeight="1" x14ac:dyDescent="0.25">
      <c r="A6" s="19" t="s">
        <v>1</v>
      </c>
      <c r="B6" s="44" t="s">
        <v>35</v>
      </c>
      <c r="C6" s="45"/>
      <c r="D6" s="45"/>
      <c r="E6" s="45"/>
      <c r="F6" s="45"/>
    </row>
    <row r="7" spans="1:6" ht="57" customHeight="1" x14ac:dyDescent="0.25">
      <c r="A7" s="19" t="s">
        <v>2</v>
      </c>
      <c r="B7" s="46" t="s">
        <v>6</v>
      </c>
      <c r="C7" s="46"/>
      <c r="D7" s="46"/>
      <c r="E7" s="46"/>
      <c r="F7" s="46"/>
    </row>
    <row r="8" spans="1:6" ht="36.75" customHeight="1" x14ac:dyDescent="0.25">
      <c r="A8" s="30" t="str">
        <f>IF(A3="Обоснование начальной (максимальной) цены контракта (НМЦК)","НМЦК, руб.","Максимальное значение цены контракта, руб.")</f>
        <v>НМЦК, руб.</v>
      </c>
      <c r="B8" s="37">
        <f>'Прил. 2.1'!K11</f>
        <v>31152.67</v>
      </c>
      <c r="C8" s="38"/>
      <c r="D8" s="38"/>
      <c r="E8" s="38"/>
      <c r="F8" s="39"/>
    </row>
    <row r="9" spans="1:6" ht="19.5" customHeight="1" x14ac:dyDescent="0.25">
      <c r="A9" s="20" t="s">
        <v>3</v>
      </c>
      <c r="B9" s="21" t="s">
        <v>7</v>
      </c>
      <c r="C9" s="22" t="s">
        <v>38</v>
      </c>
      <c r="D9" s="34" t="s">
        <v>4</v>
      </c>
      <c r="E9" s="34"/>
      <c r="F9" s="35"/>
    </row>
    <row r="10" spans="1:6" x14ac:dyDescent="0.25">
      <c r="A10" s="19" t="s">
        <v>5</v>
      </c>
      <c r="B10" s="36">
        <v>44244</v>
      </c>
      <c r="C10" s="36"/>
      <c r="D10" s="36"/>
      <c r="E10" s="36"/>
      <c r="F10" s="36"/>
    </row>
    <row r="14" spans="1:6" ht="18" customHeight="1" x14ac:dyDescent="0.25"/>
    <row r="15" spans="1:6" ht="18" customHeight="1" x14ac:dyDescent="0.25"/>
  </sheetData>
  <sheetProtection formatColumns="0" formatRows="0" selectLockedCells="1"/>
  <mergeCells count="8">
    <mergeCell ref="D9:F9"/>
    <mergeCell ref="B10:F10"/>
    <mergeCell ref="B8:F8"/>
    <mergeCell ref="E1:F1"/>
    <mergeCell ref="A3:F3"/>
    <mergeCell ref="B5:F5"/>
    <mergeCell ref="B6:F6"/>
    <mergeCell ref="B7:F7"/>
  </mergeCells>
  <dataValidations count="2">
    <dataValidation type="date" operator="greaterThanOrEqual" showInputMessage="1" showErrorMessage="1" errorTitle="ВНИМАНИЕ!" error="Введите дату в формате ДД.ММ.ГГГГ" sqref="B10:F10" xr:uid="{00000000-0002-0000-0000-000000000000}">
      <formula1>42370</formula1>
    </dataValidation>
    <dataValidation type="decimal" allowBlank="1" showInputMessage="1" showErrorMessage="1" errorTitle="ВНИМАНИЕ!" error="Укажите числовое значение больше 0." sqref="B8:F8" xr:uid="{00000000-0002-0000-0000-000001000000}">
      <formula1>0</formula1>
      <formula2>10000000000</formula2>
    </dataValidation>
  </dataValidations>
  <pageMargins left="0.39370078740157483" right="0.39370078740157483" top="0.78740157480314965" bottom="0.39370078740157483" header="0.19685039370078741" footer="0.19685039370078741"/>
  <pageSetup paperSize="9" orientation="landscape" r:id="rId1"/>
  <headerFooter>
    <oddHeader>&amp;L&amp;"Segoe UI Light,обычный"&amp;8Обоснование НМЦК v.30.08.16</oddHeader>
    <oddFooter>&amp;C&amp;"Segoe UI Light,обычный"&amp;8Страница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92D050"/>
    <pageSetUpPr fitToPage="1"/>
  </sheetPr>
  <dimension ref="A1:K11"/>
  <sheetViews>
    <sheetView tabSelected="1" view="pageBreakPreview" topLeftCell="A2" zoomScale="85" zoomScaleNormal="85" zoomScaleSheetLayoutView="85" workbookViewId="0">
      <selection activeCell="B9" sqref="B9"/>
    </sheetView>
  </sheetViews>
  <sheetFormatPr defaultRowHeight="17.25" x14ac:dyDescent="0.25"/>
  <cols>
    <col min="1" max="1" width="6" style="1" bestFit="1" customWidth="1"/>
    <col min="2" max="2" width="37.140625" style="1" customWidth="1"/>
    <col min="3" max="3" width="14.140625" style="1" bestFit="1" customWidth="1"/>
    <col min="4" max="4" width="19" style="1" customWidth="1"/>
    <col min="5" max="8" width="18.28515625" style="1" customWidth="1"/>
    <col min="9" max="9" width="15" style="1" customWidth="1"/>
    <col min="10" max="11" width="18.7109375" style="1" customWidth="1"/>
    <col min="12" max="16384" width="9.140625" style="3"/>
  </cols>
  <sheetData>
    <row r="1" spans="1:11" x14ac:dyDescent="0.25">
      <c r="J1" s="2" t="s">
        <v>8</v>
      </c>
      <c r="K1" s="25" t="s">
        <v>9</v>
      </c>
    </row>
    <row r="2" spans="1:11" x14ac:dyDescent="0.25">
      <c r="J2" s="51" t="s">
        <v>4</v>
      </c>
      <c r="K2" s="51"/>
    </row>
    <row r="3" spans="1:11" ht="15.75" customHeight="1" x14ac:dyDescent="0.25">
      <c r="J3" s="4"/>
    </row>
    <row r="4" spans="1:11" ht="20.25" customHeight="1" x14ac:dyDescent="0.2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s="8" customFormat="1" ht="12" customHeight="1" x14ac:dyDescent="0.25">
      <c r="A5" s="5"/>
      <c r="B5" s="6"/>
      <c r="C5" s="7"/>
      <c r="D5" s="5"/>
      <c r="E5" s="5"/>
      <c r="F5" s="5"/>
      <c r="G5" s="5"/>
      <c r="H5" s="5"/>
      <c r="I5" s="5"/>
      <c r="J5" s="5"/>
      <c r="K5" s="5"/>
    </row>
    <row r="6" spans="1:11" s="8" customFormat="1" ht="38.25" customHeight="1" x14ac:dyDescent="0.25">
      <c r="A6" s="53" t="s">
        <v>11</v>
      </c>
      <c r="B6" s="53" t="s">
        <v>12</v>
      </c>
      <c r="C6" s="53" t="s">
        <v>13</v>
      </c>
      <c r="D6" s="53" t="s">
        <v>14</v>
      </c>
      <c r="E6" s="53" t="s">
        <v>15</v>
      </c>
      <c r="F6" s="53"/>
      <c r="G6" s="53"/>
      <c r="H6" s="53"/>
      <c r="I6" s="49" t="s">
        <v>31</v>
      </c>
      <c r="J6" s="53" t="s">
        <v>16</v>
      </c>
      <c r="K6" s="53" t="str">
        <f>IF(Прил.2!A3="Обоснование начальной (максимальной) цены контракта (НМЦК)","Стоимость товара (работы, услуги), руб.","Начальная цена единицы товара, работы, услуги, руб.")</f>
        <v>Стоимость товара (работы, услуги), руб.</v>
      </c>
    </row>
    <row r="7" spans="1:11" s="8" customFormat="1" ht="69" customHeight="1" x14ac:dyDescent="0.25">
      <c r="A7" s="53"/>
      <c r="B7" s="53"/>
      <c r="C7" s="53"/>
      <c r="D7" s="53"/>
      <c r="E7" s="33" t="str">
        <f>IF(D7="запрос поставщикам (подрядчикам, исполнителям)","запрос в ЕИС","запрос поставщикам (подрядчикам, исполнителям)")</f>
        <v>запрос поставщикам (подрядчикам, исполнителям)</v>
      </c>
      <c r="F7" s="9" t="str">
        <f>IF(E7="запрос поставщикам (подрядчикам, исполнителям)","запрос в ЕИС","запрос поставщикам (подрядчикам, исполнителям)")</f>
        <v>запрос в ЕИС</v>
      </c>
      <c r="G7" s="9" t="str">
        <f>IF(H7="общедоступные источники","реестр контрактов","общедоступные источники")</f>
        <v>реестр контрактов</v>
      </c>
      <c r="H7" s="9" t="str">
        <f>IF(Прил.2.3!A4="Определение ценовой информации, полученной из общедоступных источников","общедоступные источники","реестр контрактов")</f>
        <v>общедоступные источники</v>
      </c>
      <c r="I7" s="50"/>
      <c r="J7" s="53"/>
      <c r="K7" s="53"/>
    </row>
    <row r="8" spans="1:11" s="8" customForma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8" customFormat="1" ht="25.5" customHeight="1" x14ac:dyDescent="0.25">
      <c r="A9" s="10">
        <v>1</v>
      </c>
      <c r="B9" s="23" t="s">
        <v>53</v>
      </c>
      <c r="C9" s="23" t="s">
        <v>34</v>
      </c>
      <c r="D9" s="24">
        <v>1</v>
      </c>
      <c r="E9" s="11">
        <f>Прил.2.2!I11</f>
        <v>22451</v>
      </c>
      <c r="F9" s="11"/>
      <c r="G9" s="11"/>
      <c r="H9" s="11">
        <f>Прил.2.3!I9</f>
        <v>16948</v>
      </c>
      <c r="I9" s="12">
        <f t="shared" ref="I9:I10" si="0">STDEVA(E9:H9)/J9*100</f>
        <v>19.752829345260391</v>
      </c>
      <c r="J9" s="13">
        <f t="shared" ref="J9:J10" si="1">ROUND(AVERAGE(E9:H9),2)</f>
        <v>19699.5</v>
      </c>
      <c r="K9" s="13">
        <f t="shared" ref="K9:K10" si="2">ROUND((D9*J9),2)</f>
        <v>19699.5</v>
      </c>
    </row>
    <row r="10" spans="1:11" s="8" customFormat="1" ht="25.5" customHeight="1" x14ac:dyDescent="0.25">
      <c r="A10" s="10">
        <v>2</v>
      </c>
      <c r="B10" s="23" t="s">
        <v>54</v>
      </c>
      <c r="C10" s="23" t="s">
        <v>34</v>
      </c>
      <c r="D10" s="24">
        <v>1</v>
      </c>
      <c r="E10" s="11">
        <f>Прил.2.2!I12</f>
        <v>13432</v>
      </c>
      <c r="F10" s="11"/>
      <c r="G10" s="11"/>
      <c r="H10" s="11">
        <f>Прил.2.3!I12</f>
        <v>9474.33</v>
      </c>
      <c r="I10" s="12">
        <f t="shared" si="0"/>
        <v>24.434242176607444</v>
      </c>
      <c r="J10" s="13">
        <f t="shared" si="1"/>
        <v>11453.17</v>
      </c>
      <c r="K10" s="13">
        <f t="shared" si="2"/>
        <v>11453.17</v>
      </c>
    </row>
    <row r="11" spans="1:11" ht="54" customHeight="1" x14ac:dyDescent="0.25">
      <c r="I11" s="47" t="str">
        <f>IF(Прил.2!A3="Обоснование начальной (максимальной) цены контракта (НМЦК)","ИТОГО:","Начальная сумма цен единиц товара, работы, услуги, руб.")</f>
        <v>ИТОГО:</v>
      </c>
      <c r="J11" s="48"/>
      <c r="K11" s="14">
        <f>SUM(K9:K10)</f>
        <v>31152.67</v>
      </c>
    </row>
  </sheetData>
  <sheetProtection formatColumns="0" formatRows="0" insertRows="0" deleteRows="0" selectLockedCells="1" sort="0" autoFilter="0"/>
  <mergeCells count="11">
    <mergeCell ref="I11:J11"/>
    <mergeCell ref="I6:I7"/>
    <mergeCell ref="J2:K2"/>
    <mergeCell ref="A4:K4"/>
    <mergeCell ref="A6:A7"/>
    <mergeCell ref="B6:B7"/>
    <mergeCell ref="C6:C7"/>
    <mergeCell ref="D6:D7"/>
    <mergeCell ref="E6:H6"/>
    <mergeCell ref="J6:J7"/>
    <mergeCell ref="K6:K7"/>
  </mergeCells>
  <dataValidations count="1">
    <dataValidation type="decimal" allowBlank="1" showInputMessage="1" showErrorMessage="1" errorTitle="ВНИМАНИЕ!" error="Введите действительное число больше нуля." sqref="E9:H10" xr:uid="{00000000-0002-0000-0100-000000000000}">
      <formula1>0</formula1>
      <formula2>1000000000</formula2>
    </dataValidation>
  </dataValidations>
  <pageMargins left="0.7" right="0.7" top="0.75" bottom="0.75" header="0.3" footer="0.3"/>
  <pageSetup paperSize="9" scale="66" fitToHeight="0" orientation="landscape" r:id="rId1"/>
  <ignoredErrors>
    <ignoredError sqref="I9:J9 I10:J10" formulaRange="1"/>
    <ignoredError sqref="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92D050"/>
    <pageSetUpPr fitToPage="1"/>
  </sheetPr>
  <dimension ref="A1:I12"/>
  <sheetViews>
    <sheetView view="pageBreakPreview" zoomScale="85" zoomScaleNormal="85" zoomScaleSheetLayoutView="85" workbookViewId="0">
      <selection activeCell="B11" sqref="B11"/>
    </sheetView>
  </sheetViews>
  <sheetFormatPr defaultRowHeight="17.25" x14ac:dyDescent="0.25"/>
  <cols>
    <col min="1" max="1" width="6.42578125" style="1" customWidth="1"/>
    <col min="2" max="2" width="21.7109375" style="1" customWidth="1"/>
    <col min="3" max="3" width="18.28515625" style="1" customWidth="1"/>
    <col min="4" max="4" width="21.7109375" style="1" customWidth="1"/>
    <col min="5" max="5" width="18.28515625" style="1" customWidth="1"/>
    <col min="6" max="6" width="21.7109375" style="1" customWidth="1"/>
    <col min="7" max="7" width="18.28515625" style="1" customWidth="1"/>
    <col min="8" max="8" width="15" style="1" customWidth="1"/>
    <col min="9" max="9" width="18.7109375" style="1" customWidth="1"/>
    <col min="10" max="16384" width="9.140625" style="3"/>
  </cols>
  <sheetData>
    <row r="1" spans="1:9" x14ac:dyDescent="0.25">
      <c r="G1" s="54" t="s">
        <v>8</v>
      </c>
      <c r="H1" s="54"/>
      <c r="I1" s="25" t="s">
        <v>17</v>
      </c>
    </row>
    <row r="2" spans="1:9" x14ac:dyDescent="0.25">
      <c r="H2" s="51" t="s">
        <v>4</v>
      </c>
      <c r="I2" s="51"/>
    </row>
    <row r="3" spans="1:9" ht="15.75" customHeight="1" x14ac:dyDescent="0.25">
      <c r="I3" s="4"/>
    </row>
    <row r="4" spans="1:9" s="32" customFormat="1" ht="20.25" customHeight="1" x14ac:dyDescent="0.25">
      <c r="A4" s="57" t="s">
        <v>39</v>
      </c>
      <c r="B4" s="57"/>
      <c r="C4" s="57"/>
      <c r="D4" s="57"/>
      <c r="E4" s="57"/>
      <c r="F4" s="57"/>
      <c r="G4" s="57"/>
      <c r="H4" s="57"/>
      <c r="I4" s="57"/>
    </row>
    <row r="5" spans="1:9" s="8" customFormat="1" ht="12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s="8" customFormat="1" ht="39" customHeight="1" x14ac:dyDescent="0.25">
      <c r="A6" s="53" t="s">
        <v>18</v>
      </c>
      <c r="B6" s="49" t="s">
        <v>19</v>
      </c>
      <c r="C6" s="49"/>
      <c r="D6" s="53"/>
      <c r="E6" s="53"/>
      <c r="F6" s="53"/>
      <c r="G6" s="53"/>
      <c r="H6" s="49" t="s">
        <v>31</v>
      </c>
      <c r="I6" s="53" t="s">
        <v>30</v>
      </c>
    </row>
    <row r="7" spans="1:9" s="8" customFormat="1" ht="21" customHeight="1" x14ac:dyDescent="0.25">
      <c r="A7" s="58"/>
      <c r="B7" s="59" t="s">
        <v>20</v>
      </c>
      <c r="C7" s="60"/>
      <c r="D7" s="59" t="s">
        <v>21</v>
      </c>
      <c r="E7" s="60"/>
      <c r="F7" s="59" t="s">
        <v>22</v>
      </c>
      <c r="G7" s="60"/>
      <c r="H7" s="61"/>
      <c r="I7" s="53"/>
    </row>
    <row r="8" spans="1:9" s="8" customFormat="1" ht="21.75" customHeight="1" x14ac:dyDescent="0.25">
      <c r="A8" s="58"/>
      <c r="B8" s="55" t="s">
        <v>52</v>
      </c>
      <c r="C8" s="56"/>
      <c r="D8" s="55" t="s">
        <v>51</v>
      </c>
      <c r="E8" s="56"/>
      <c r="F8" s="55" t="s">
        <v>50</v>
      </c>
      <c r="G8" s="56"/>
      <c r="H8" s="61"/>
      <c r="I8" s="53"/>
    </row>
    <row r="9" spans="1:9" s="8" customFormat="1" ht="69" customHeight="1" x14ac:dyDescent="0.25">
      <c r="A9" s="53"/>
      <c r="B9" s="15" t="s">
        <v>23</v>
      </c>
      <c r="C9" s="15" t="s">
        <v>24</v>
      </c>
      <c r="D9" s="15" t="s">
        <v>23</v>
      </c>
      <c r="E9" s="15" t="s">
        <v>24</v>
      </c>
      <c r="F9" s="15" t="s">
        <v>23</v>
      </c>
      <c r="G9" s="15" t="s">
        <v>24</v>
      </c>
      <c r="H9" s="50"/>
      <c r="I9" s="53"/>
    </row>
    <row r="10" spans="1:9" s="8" customFormat="1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9" s="8" customFormat="1" ht="33" customHeight="1" x14ac:dyDescent="0.25">
      <c r="A11" s="10">
        <v>1</v>
      </c>
      <c r="B11" s="17" t="str">
        <f>'Прил. 2.1'!B9</f>
        <v>Станок сверлильный</v>
      </c>
      <c r="C11" s="24">
        <v>20300</v>
      </c>
      <c r="D11" s="17" t="str">
        <f t="shared" ref="D11:D12" si="0">B11</f>
        <v>Станок сверлильный</v>
      </c>
      <c r="E11" s="24">
        <v>23370.400000000001</v>
      </c>
      <c r="F11" s="17" t="str">
        <f t="shared" ref="F11:F12" si="1">B11</f>
        <v>Станок сверлильный</v>
      </c>
      <c r="G11" s="24">
        <v>23682.6</v>
      </c>
      <c r="H11" s="12">
        <f t="shared" ref="H11:H12" si="2">STDEVA(C11,E11,G11)/I11*100</f>
        <v>8.3263534311220297</v>
      </c>
      <c r="I11" s="13">
        <f t="shared" ref="I11:I12" si="3">ROUND(AVERAGE(C11,E11,G11),2)</f>
        <v>22451</v>
      </c>
    </row>
    <row r="12" spans="1:9" s="8" customFormat="1" ht="33" customHeight="1" x14ac:dyDescent="0.25">
      <c r="A12" s="10">
        <v>2</v>
      </c>
      <c r="B12" s="17" t="str">
        <f>'Прил. 2.1'!B10</f>
        <v>Станок шлифовальный</v>
      </c>
      <c r="C12" s="24">
        <v>11600</v>
      </c>
      <c r="D12" s="17" t="str">
        <f t="shared" si="0"/>
        <v>Станок шлифовальный</v>
      </c>
      <c r="E12" s="24">
        <v>14252.8</v>
      </c>
      <c r="F12" s="17" t="str">
        <f t="shared" si="1"/>
        <v>Станок шлифовальный</v>
      </c>
      <c r="G12" s="24">
        <v>14443.2</v>
      </c>
      <c r="H12" s="12">
        <f t="shared" si="2"/>
        <v>11.833026861727038</v>
      </c>
      <c r="I12" s="13">
        <f t="shared" si="3"/>
        <v>13432</v>
      </c>
    </row>
  </sheetData>
  <sheetProtection formatColumns="0" formatRows="0" insertRows="0" deleteRows="0" selectLockedCells="1" sort="0" autoFilter="0"/>
  <mergeCells count="13">
    <mergeCell ref="H2:I2"/>
    <mergeCell ref="G1:H1"/>
    <mergeCell ref="B8:C8"/>
    <mergeCell ref="D8:E8"/>
    <mergeCell ref="F8:G8"/>
    <mergeCell ref="A4:I4"/>
    <mergeCell ref="A6:A9"/>
    <mergeCell ref="B6:G6"/>
    <mergeCell ref="I6:I9"/>
    <mergeCell ref="B7:C7"/>
    <mergeCell ref="D7:E7"/>
    <mergeCell ref="F7:G7"/>
    <mergeCell ref="H6:H9"/>
  </mergeCells>
  <dataValidations count="1">
    <dataValidation type="decimal" allowBlank="1" showInputMessage="1" showErrorMessage="1" errorTitle="ВНИМАНИЕ!" error="Введите действительное число больше нуля." sqref="E11:E12 G11:G12 C11:C12" xr:uid="{00000000-0002-0000-0200-000000000000}">
      <formula1>0</formula1>
      <formula2>1000000000</formula2>
    </dataValidation>
  </dataValidations>
  <pageMargins left="0.7" right="0.7" top="0.75" bottom="0.75" header="0.3" footer="0.3"/>
  <pageSetup paperSize="9"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ИД!$A$1:$A$2</xm:f>
          </x14:formula1>
          <xm:sqref>A4:I4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92D050"/>
    <pageSetUpPr fitToPage="1"/>
  </sheetPr>
  <dimension ref="A1:J68"/>
  <sheetViews>
    <sheetView view="pageBreakPreview" zoomScale="85" zoomScaleNormal="85" zoomScaleSheetLayoutView="85" workbookViewId="0">
      <selection activeCell="C10" sqref="C10"/>
    </sheetView>
  </sheetViews>
  <sheetFormatPr defaultRowHeight="17.25" x14ac:dyDescent="0.25"/>
  <cols>
    <col min="1" max="1" width="6.42578125" style="1" customWidth="1"/>
    <col min="2" max="2" width="31.85546875" style="1" customWidth="1"/>
    <col min="3" max="3" width="36.85546875" style="1" customWidth="1"/>
    <col min="4" max="4" width="18.140625" style="1" customWidth="1"/>
    <col min="5" max="5" width="21.85546875" style="1" customWidth="1"/>
    <col min="6" max="7" width="18" style="1" customWidth="1"/>
    <col min="8" max="8" width="19.85546875" style="1" customWidth="1"/>
    <col min="9" max="9" width="16.140625" style="3" customWidth="1"/>
    <col min="10" max="10" width="16.28515625" style="3" customWidth="1"/>
    <col min="11" max="16384" width="9.140625" style="3"/>
  </cols>
  <sheetData>
    <row r="1" spans="1:10" x14ac:dyDescent="0.25">
      <c r="H1" s="54" t="s">
        <v>8</v>
      </c>
      <c r="I1" s="54"/>
      <c r="J1" s="25" t="s">
        <v>25</v>
      </c>
    </row>
    <row r="2" spans="1:10" x14ac:dyDescent="0.25">
      <c r="I2" s="51" t="s">
        <v>4</v>
      </c>
      <c r="J2" s="51"/>
    </row>
    <row r="3" spans="1:10" ht="15.75" customHeight="1" x14ac:dyDescent="0.25"/>
    <row r="4" spans="1:10" s="32" customFormat="1" ht="20.25" customHeight="1" x14ac:dyDescent="0.25">
      <c r="A4" s="57" t="s">
        <v>32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8" customFormat="1" ht="12" customHeight="1" x14ac:dyDescent="0.25">
      <c r="A5" s="5"/>
      <c r="B5" s="5"/>
      <c r="C5" s="5"/>
      <c r="D5" s="5"/>
      <c r="E5" s="5"/>
      <c r="F5" s="5"/>
      <c r="G5" s="5"/>
      <c r="H5" s="5"/>
    </row>
    <row r="6" spans="1:10" s="8" customFormat="1" ht="38.25" customHeight="1" x14ac:dyDescent="0.25">
      <c r="A6" s="49" t="s">
        <v>18</v>
      </c>
      <c r="B6" s="58" t="str">
        <f>IF(A4="Определение ценовой информации, полученной из общедоступных источников","Сведения (информация) об идентичных (однородных) товарах (работах, услугах), полученные из общедоступных источников информации","Сведения (информация) об идентичных (однородных) товарах (работах, услугах), полученные из ЕИС")</f>
        <v>Сведения (информация) об идентичных (однородных) товарах (работах, услугах), полученные из общедоступных источников информации</v>
      </c>
      <c r="C6" s="70"/>
      <c r="D6" s="71"/>
      <c r="E6" s="53" t="s">
        <v>26</v>
      </c>
      <c r="F6" s="53"/>
      <c r="G6" s="53"/>
      <c r="H6" s="53" t="s">
        <v>37</v>
      </c>
      <c r="I6" s="53" t="s">
        <v>30</v>
      </c>
      <c r="J6" s="53" t="s">
        <v>31</v>
      </c>
    </row>
    <row r="7" spans="1:10" s="8" customFormat="1" ht="92.25" customHeight="1" x14ac:dyDescent="0.25">
      <c r="A7" s="50"/>
      <c r="B7" s="9" t="s">
        <v>23</v>
      </c>
      <c r="C7" s="9" t="str">
        <f>IF(A4="Определение ценовой информации, полученной из общедоступных источников","наименование общедоступного источника информации","реестровый номер контракта в ЕИС")</f>
        <v>наименование общедоступного источника информации</v>
      </c>
      <c r="D7" s="9" t="s">
        <v>36</v>
      </c>
      <c r="E7" s="9" t="s">
        <v>27</v>
      </c>
      <c r="F7" s="9" t="s">
        <v>28</v>
      </c>
      <c r="G7" s="9" t="s">
        <v>29</v>
      </c>
      <c r="H7" s="53"/>
      <c r="I7" s="53"/>
      <c r="J7" s="53"/>
    </row>
    <row r="8" spans="1:10" s="8" customFormat="1" x14ac:dyDescent="0.25">
      <c r="A8" s="15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16.5" customHeight="1" x14ac:dyDescent="0.25">
      <c r="A9" s="62">
        <v>1</v>
      </c>
      <c r="B9" s="65" t="str">
        <f>'Прил. 2.1'!B9</f>
        <v>Станок сверлильный</v>
      </c>
      <c r="C9" s="31" t="s">
        <v>43</v>
      </c>
      <c r="D9" s="27">
        <v>18990</v>
      </c>
      <c r="E9" s="26"/>
      <c r="F9" s="26"/>
      <c r="G9" s="26"/>
      <c r="H9" s="16">
        <f t="shared" ref="H9:H14" si="0">D9</f>
        <v>18990</v>
      </c>
      <c r="I9" s="68">
        <f>ROUND(AVERAGE(H9:H11),2)</f>
        <v>16948</v>
      </c>
      <c r="J9" s="69">
        <f>STDEVA(H9:H11)/I9*100</f>
        <v>10.950438895896371</v>
      </c>
    </row>
    <row r="10" spans="1:10" ht="16.5" customHeight="1" x14ac:dyDescent="0.25">
      <c r="A10" s="63"/>
      <c r="B10" s="66"/>
      <c r="C10" s="31" t="s">
        <v>49</v>
      </c>
      <c r="D10" s="27">
        <v>16490</v>
      </c>
      <c r="E10" s="26"/>
      <c r="F10" s="26"/>
      <c r="G10" s="26"/>
      <c r="H10" s="16">
        <f t="shared" si="0"/>
        <v>16490</v>
      </c>
      <c r="I10" s="68"/>
      <c r="J10" s="69"/>
    </row>
    <row r="11" spans="1:10" ht="16.5" customHeight="1" x14ac:dyDescent="0.25">
      <c r="A11" s="64"/>
      <c r="B11" s="67"/>
      <c r="C11" s="31" t="s">
        <v>44</v>
      </c>
      <c r="D11" s="27">
        <v>15364</v>
      </c>
      <c r="E11" s="26"/>
      <c r="F11" s="26"/>
      <c r="G11" s="26"/>
      <c r="H11" s="16">
        <f t="shared" si="0"/>
        <v>15364</v>
      </c>
      <c r="I11" s="68"/>
      <c r="J11" s="69"/>
    </row>
    <row r="12" spans="1:10" ht="16.5" customHeight="1" x14ac:dyDescent="0.25">
      <c r="A12" s="62">
        <v>2</v>
      </c>
      <c r="B12" s="65" t="str">
        <f>'Прил. 2.1'!B10</f>
        <v>Станок шлифовальный</v>
      </c>
      <c r="C12" s="31" t="s">
        <v>45</v>
      </c>
      <c r="D12" s="27">
        <v>9434</v>
      </c>
      <c r="E12" s="26"/>
      <c r="F12" s="26"/>
      <c r="G12" s="26"/>
      <c r="H12" s="16">
        <f t="shared" si="0"/>
        <v>9434</v>
      </c>
      <c r="I12" s="68">
        <f>ROUND(AVERAGE(H12:H14),2)</f>
        <v>9474.33</v>
      </c>
      <c r="J12" s="69">
        <f>STDEVA(H12:H14)/I12*100</f>
        <v>0.37172408413647373</v>
      </c>
    </row>
    <row r="13" spans="1:10" ht="16.5" customHeight="1" x14ac:dyDescent="0.25">
      <c r="A13" s="63"/>
      <c r="B13" s="66"/>
      <c r="C13" s="31" t="s">
        <v>46</v>
      </c>
      <c r="D13" s="27">
        <v>9490</v>
      </c>
      <c r="E13" s="26"/>
      <c r="F13" s="26"/>
      <c r="G13" s="26"/>
      <c r="H13" s="16">
        <f t="shared" si="0"/>
        <v>9490</v>
      </c>
      <c r="I13" s="68"/>
      <c r="J13" s="69"/>
    </row>
    <row r="14" spans="1:10" ht="16.5" customHeight="1" x14ac:dyDescent="0.25">
      <c r="A14" s="64"/>
      <c r="B14" s="67"/>
      <c r="C14" s="31" t="s">
        <v>47</v>
      </c>
      <c r="D14" s="27">
        <v>9499</v>
      </c>
      <c r="E14" s="26"/>
      <c r="F14" s="26"/>
      <c r="G14" s="26"/>
      <c r="H14" s="16">
        <f t="shared" si="0"/>
        <v>9499</v>
      </c>
      <c r="I14" s="68"/>
      <c r="J14" s="69"/>
    </row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</sheetData>
  <sheetProtection formatColumns="0" formatRows="0" insertRows="0" deleteRows="0" selectLockedCells="1" sort="0" autoFilter="0"/>
  <mergeCells count="17">
    <mergeCell ref="B6:D6"/>
    <mergeCell ref="I6:I7"/>
    <mergeCell ref="J6:J7"/>
    <mergeCell ref="H1:I1"/>
    <mergeCell ref="A4:J4"/>
    <mergeCell ref="I2:J2"/>
    <mergeCell ref="A6:A7"/>
    <mergeCell ref="E6:G6"/>
    <mergeCell ref="H6:H7"/>
    <mergeCell ref="A12:A14"/>
    <mergeCell ref="B12:B14"/>
    <mergeCell ref="I12:I14"/>
    <mergeCell ref="J12:J14"/>
    <mergeCell ref="A9:A11"/>
    <mergeCell ref="B9:B11"/>
    <mergeCell ref="I9:I11"/>
    <mergeCell ref="J9:J11"/>
  </mergeCells>
  <hyperlinks>
    <hyperlink ref="C9" r:id="rId1" xr:uid="{1D51E6B5-B7A3-40B4-8216-A30DA204FB82}"/>
    <hyperlink ref="C10" r:id="rId2" xr:uid="{A24B61EB-5155-4E3F-8076-FDE9B4B4E243}"/>
    <hyperlink ref="C11" r:id="rId3" xr:uid="{3BCB5DD6-9655-4427-8AB7-1440D1DBA862}"/>
    <hyperlink ref="C12" r:id="rId4" xr:uid="{8F7501E0-47BD-47B6-988F-750144FD01CD}"/>
    <hyperlink ref="C13" r:id="rId5" xr:uid="{B386EB8B-FE41-4826-80E8-FF4CA8277233}"/>
    <hyperlink ref="C14" r:id="rId6" xr:uid="{AAE51488-86F5-4AFB-ABBA-24371A484ECB}"/>
  </hyperlinks>
  <pageMargins left="0.7" right="0.7" top="0.75" bottom="0.75" header="0.3" footer="0.3"/>
  <pageSetup paperSize="9" scale="65" fitToHeight="0" orientation="landscape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ИД!$A$4:$A$5</xm:f>
          </x14:formula1>
          <xm:sqref>A4:J4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5"/>
  <sheetViews>
    <sheetView workbookViewId="0">
      <selection activeCell="A7" sqref="A7:XFD8"/>
    </sheetView>
  </sheetViews>
  <sheetFormatPr defaultColWidth="14.5703125" defaultRowHeight="18.75" customHeight="1" x14ac:dyDescent="0.25"/>
  <cols>
    <col min="1" max="1" width="99.5703125" style="29" customWidth="1"/>
    <col min="2" max="16384" width="14.5703125" style="29"/>
  </cols>
  <sheetData>
    <row r="1" spans="1:1" ht="18.75" customHeight="1" x14ac:dyDescent="0.25">
      <c r="A1" s="28" t="s">
        <v>39</v>
      </c>
    </row>
    <row r="2" spans="1:1" ht="18.75" customHeight="1" x14ac:dyDescent="0.25">
      <c r="A2" s="28" t="s">
        <v>40</v>
      </c>
    </row>
    <row r="4" spans="1:1" ht="18.75" customHeight="1" x14ac:dyDescent="0.25">
      <c r="A4" s="29" t="s">
        <v>32</v>
      </c>
    </row>
    <row r="5" spans="1:1" ht="18.75" customHeight="1" x14ac:dyDescent="0.25">
      <c r="A5" s="28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Прил.2</vt:lpstr>
      <vt:lpstr>Прил. 2.1</vt:lpstr>
      <vt:lpstr>Прил.2.2</vt:lpstr>
      <vt:lpstr>Прил.2.3</vt:lpstr>
      <vt:lpstr>ИД</vt:lpstr>
      <vt:lpstr>'Прил. 2.1'!Область_печати</vt:lpstr>
      <vt:lpstr>Прил.2!Область_печати</vt:lpstr>
      <vt:lpstr>Прил.2.2!Область_печати</vt:lpstr>
      <vt:lpstr>Прил.2.3!Область_печати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Пользователь Windows</cp:lastModifiedBy>
  <dcterms:created xsi:type="dcterms:W3CDTF">2016-09-14T10:28:21Z</dcterms:created>
  <dcterms:modified xsi:type="dcterms:W3CDTF">2021-04-21T08:27:40Z</dcterms:modified>
</cp:coreProperties>
</file>