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600" windowHeight="6750"/>
  </bookViews>
  <sheets>
    <sheet name="Приложение № 2." sheetId="9" r:id="rId1"/>
    <sheet name="Приложение 2.1." sheetId="2" r:id="rId2"/>
    <sheet name="Приложение №2.2" sheetId="3" r:id="rId3"/>
    <sheet name="Приложение 2.3." sheetId="4" r:id="rId4"/>
    <sheet name="Приложение №2.3.1." sheetId="5" r:id="rId5"/>
  </sheets>
  <definedNames>
    <definedName name="_ftn2_1">#REF!</definedName>
    <definedName name="_GoBack_2">'Приложение 2.1.'!$K$5</definedName>
    <definedName name="_xlnm._FilterDatabase" localSheetId="1" hidden="1">'Приложение 2.1.'!$A$7:$IQ$8</definedName>
    <definedName name="_xlnm._FilterDatabase" localSheetId="3" hidden="1">'Приложение 2.3.'!$A$9:$R$10</definedName>
    <definedName name="_xlnm._FilterDatabase" localSheetId="2" hidden="1">'Приложение №2.2'!$A$12:$IV$15</definedName>
    <definedName name="Print_Area_1">#REF!</definedName>
    <definedName name="Print_Area_2">'Приложение 2.1.'!$A$1:$K$7</definedName>
    <definedName name="Print_Area_3">'Приложение №2.2'!$A$1:$L$12</definedName>
    <definedName name="Print_Area_4">'Приложение 2.3.'!$A$1:$I$9</definedName>
    <definedName name="_xlnm.Print_Area" localSheetId="1">'Приложение 2.1.'!$A$1:$L$26</definedName>
    <definedName name="_xlnm.Print_Area" localSheetId="4">'Приложение №2.3.1.'!$A$1:$V$52</definedName>
  </definedNames>
  <calcPr calcId="145621"/>
</workbook>
</file>

<file path=xl/calcChain.xml><?xml version="1.0" encoding="utf-8"?>
<calcChain xmlns="http://schemas.openxmlformats.org/spreadsheetml/2006/main">
  <c r="V51" i="5" l="1"/>
  <c r="M52" i="5"/>
  <c r="M51" i="5"/>
  <c r="F52" i="5"/>
  <c r="F51" i="5"/>
  <c r="F50" i="5"/>
  <c r="F49" i="5"/>
  <c r="F48" i="5"/>
  <c r="F47" i="5"/>
  <c r="F46" i="5"/>
  <c r="F45" i="5"/>
  <c r="F44" i="5"/>
  <c r="F43" i="5"/>
  <c r="F42" i="5"/>
  <c r="M42" i="5"/>
  <c r="M43" i="5"/>
  <c r="M44" i="5"/>
  <c r="M45" i="5"/>
  <c r="M46" i="5"/>
  <c r="M47" i="5"/>
  <c r="M48" i="5"/>
  <c r="M49" i="5"/>
  <c r="M50" i="5"/>
  <c r="V42" i="5"/>
  <c r="V43" i="5"/>
  <c r="V44" i="5"/>
  <c r="V45" i="5"/>
  <c r="V46" i="5"/>
  <c r="V47" i="5"/>
  <c r="V48" i="5"/>
  <c r="V49" i="5"/>
  <c r="V50" i="5"/>
  <c r="S42" i="5"/>
  <c r="S43" i="5"/>
  <c r="S44" i="5"/>
  <c r="S45" i="5"/>
  <c r="S46" i="5"/>
  <c r="S47" i="5"/>
  <c r="S48" i="5"/>
  <c r="S49" i="5"/>
  <c r="S50" i="5"/>
  <c r="R42" i="5"/>
  <c r="R43" i="5"/>
  <c r="R44" i="5"/>
  <c r="R45" i="5"/>
  <c r="R46" i="5"/>
  <c r="R47" i="5"/>
  <c r="R48" i="5"/>
  <c r="R49" i="5"/>
  <c r="R50" i="5"/>
  <c r="J42" i="5"/>
  <c r="J43" i="5"/>
  <c r="J44" i="5"/>
  <c r="J45" i="5"/>
  <c r="J46" i="5"/>
  <c r="J47" i="5"/>
  <c r="J48" i="5"/>
  <c r="J49" i="5"/>
  <c r="J50" i="5"/>
  <c r="I42" i="5"/>
  <c r="I43" i="5"/>
  <c r="I44" i="5"/>
  <c r="I45" i="5"/>
  <c r="I46" i="5"/>
  <c r="I47" i="5"/>
  <c r="I48" i="5"/>
  <c r="I49" i="5"/>
  <c r="I50" i="5"/>
  <c r="H50" i="5"/>
  <c r="Q50" i="5"/>
  <c r="H49" i="5"/>
  <c r="Q49" i="5"/>
  <c r="H48" i="5"/>
  <c r="Q48" i="5"/>
  <c r="H47" i="5"/>
  <c r="Q47" i="5"/>
  <c r="H46" i="5"/>
  <c r="Q46" i="5"/>
  <c r="H45" i="5"/>
  <c r="Q45" i="5"/>
  <c r="H44" i="5"/>
  <c r="Q44" i="5"/>
  <c r="H43" i="5"/>
  <c r="Q43" i="5"/>
  <c r="H42" i="5"/>
  <c r="Q42" i="5"/>
  <c r="U8" i="5" l="1"/>
  <c r="L8" i="5"/>
  <c r="Q7" i="5"/>
  <c r="T7" i="5"/>
  <c r="V7" i="5" s="1"/>
  <c r="S7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11" i="5"/>
  <c r="R7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11" i="5"/>
  <c r="K7" i="5"/>
  <c r="M7" i="5" s="1"/>
  <c r="J7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11" i="5"/>
  <c r="H7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2" i="5"/>
  <c r="F13" i="5"/>
  <c r="F14" i="5"/>
  <c r="F15" i="5"/>
  <c r="F16" i="5"/>
  <c r="F11" i="5"/>
  <c r="V8" i="5" l="1"/>
  <c r="V52" i="5" s="1"/>
  <c r="M8" i="5"/>
  <c r="F7" i="5"/>
  <c r="F8" i="5" s="1"/>
  <c r="I7" i="5" l="1"/>
  <c r="H2" i="5" l="1"/>
  <c r="Q2" i="5" s="1"/>
  <c r="B8" i="2" l="1"/>
  <c r="D10" i="4" l="1"/>
  <c r="F10" i="4" s="1"/>
  <c r="I10" i="4" l="1"/>
  <c r="I11" i="4" l="1"/>
  <c r="E8" i="2"/>
  <c r="J8" i="2" s="1"/>
  <c r="H10" i="4"/>
  <c r="K8" i="2" l="1"/>
  <c r="K9" i="2" l="1"/>
  <c r="B8" i="9" s="1"/>
</calcChain>
</file>

<file path=xl/sharedStrings.xml><?xml version="1.0" encoding="utf-8"?>
<sst xmlns="http://schemas.openxmlformats.org/spreadsheetml/2006/main" count="192" uniqueCount="105">
  <si>
    <t>Обоснование НМЦК</t>
  </si>
  <si>
    <t>Предмет муниципального контракта (договора)</t>
  </si>
  <si>
    <t>Основные характеристики объекта закупки</t>
  </si>
  <si>
    <t>Используемый метод определения НМЦК с обоснованием</t>
  </si>
  <si>
    <t>НМЦК, руб.</t>
  </si>
  <si>
    <t>Расчет НМЦК</t>
  </si>
  <si>
    <t>Дата подготовки обоснования НМЦК</t>
  </si>
  <si>
    <t>Определение НМЦК методом сопоставимых рыночных цен (анализа рынка)</t>
  </si>
  <si>
    <t>№ п/п</t>
  </si>
  <si>
    <t>Наименование товара (работы, услуги)</t>
  </si>
  <si>
    <t>Количество (объем) товара (работы, услуги)</t>
  </si>
  <si>
    <t>Цена за единицу товара (работы, услуги) из различных источников ценовой информации, руб.</t>
  </si>
  <si>
    <t>Средняя цена за единицу товара (работы, услуги), руб.</t>
  </si>
  <si>
    <t>запрос поставщикам (подрядчикам, исполнителям)</t>
  </si>
  <si>
    <t>запрос в ЕИС</t>
  </si>
  <si>
    <t>реестр контрактов</t>
  </si>
  <si>
    <t>общедоступные источники</t>
  </si>
  <si>
    <t>коэффициент вариации, %</t>
  </si>
  <si>
    <t>Определение ценовой информации, полученной из общедоступных источников</t>
  </si>
  <si>
    <t>Наименование общедоступного источника информации</t>
  </si>
  <si>
    <t>Цена за единицу товара (работы, услуги), руб.</t>
  </si>
  <si>
    <t>Применение поправочных коэффициентов (индексов)</t>
  </si>
  <si>
    <t>Коэффициент вариации, %</t>
  </si>
  <si>
    <t>условие закупки, которое определяет применение коэффициента (индекса)</t>
  </si>
  <si>
    <t>значение коэффициента (индекса)</t>
  </si>
  <si>
    <t>обоснование применения коэффициента (индекса)</t>
  </si>
  <si>
    <t>Информация от поставщиков (подрядчиков, исполнителей) о предлагаемых идентичных (однородных) товарах (работах, услугах)</t>
  </si>
  <si>
    <t>наименование товара (работы, услуги)</t>
  </si>
  <si>
    <t>цена за единицу, руб.</t>
  </si>
  <si>
    <t>Единица изм.</t>
  </si>
  <si>
    <t>Приложение 2.1</t>
  </si>
  <si>
    <t>Приложение 2.2</t>
  </si>
  <si>
    <t>Приложение №2.3</t>
  </si>
  <si>
    <t>Определение НМЦК методом сопоставимых рыночных цен (анализа рынка) в соответствии с п.2 ст.22 Федерального закона №44-ФЗ</t>
  </si>
  <si>
    <t>Определение ценовой информации, полученной от поставщиков (подрядчиков, исполнителей)</t>
  </si>
  <si>
    <t>усл.ед.</t>
  </si>
  <si>
    <t>Кол-во</t>
  </si>
  <si>
    <t>Сведения (информация) об идентичных (однородных) товарах (работах, услугах), полученные из общедоступных источников информации</t>
  </si>
  <si>
    <t>Цена за единицу товара (работы, услуги) с учетом применения коэффициента (индекса), руб.</t>
  </si>
  <si>
    <t xml:space="preserve">Коэффициент вариации, % </t>
  </si>
  <si>
    <t>Стоимость товара (работы, услуги), руб.</t>
  </si>
  <si>
    <t xml:space="preserve">№ </t>
  </si>
  <si>
    <t>Наименование выполняемых работ</t>
  </si>
  <si>
    <t>Ед. изм.</t>
  </si>
  <si>
    <t>Цена за ед.</t>
  </si>
  <si>
    <t>Сумма, руб.</t>
  </si>
  <si>
    <t>1.2. Объем выполняемых работ:</t>
  </si>
  <si>
    <t>Согласно приложения №3</t>
  </si>
  <si>
    <t>ИТОГО:</t>
  </si>
  <si>
    <t>Согласно приложения №2; 2.1; 2.2; 2.3; 2.3.1</t>
  </si>
  <si>
    <t>Приложение №2</t>
  </si>
  <si>
    <t>Итого:</t>
  </si>
  <si>
    <t>Всего по предложению</t>
  </si>
  <si>
    <t>усл.</t>
  </si>
  <si>
    <t>Наименование запасных частей</t>
  </si>
  <si>
    <t>шт</t>
  </si>
  <si>
    <t>Работы по переоборудованию а/м ЭД244А1 гос. номер К226АХ136 с Евро3 на Евро2</t>
  </si>
  <si>
    <t>1.  Наименование техники ЭД244А1 гос. номер К226АХ136 с Евро3 на Евро2</t>
  </si>
  <si>
    <t>Работы по переоборудованию а/м МАЗ с Евро3 на Евро2</t>
  </si>
  <si>
    <t>V8M E4-E2 620 трубка отвода масла (ЯМЗ)</t>
  </si>
  <si>
    <t>V8M Е4-Е2-264-П29 болт</t>
  </si>
  <si>
    <t>V8M Е4-Е2-624 шайба уплотнительная</t>
  </si>
  <si>
    <t>V8M Е4-Е2-308-Г трубка высокого давления (ЯМЗ)</t>
  </si>
  <si>
    <t>V8M Е4-Е2-482-П34 шайба (ф 10,2х14,2мм)</t>
  </si>
  <si>
    <t>V8M Е4-Е2-122-П2 болт топливный М10*22</t>
  </si>
  <si>
    <t>V8M Е4-Е2-346-В2 труба (ЯМЗ)</t>
  </si>
  <si>
    <t>V8M Е4-Е2-370-Б труба дренажная (ЯМЗ)</t>
  </si>
  <si>
    <t>V8M Е4-Е2-650-П29 нипель</t>
  </si>
  <si>
    <t>V8M Е4-Е2-430 Наконечник топливной трубки</t>
  </si>
  <si>
    <t>V8M Е4-Е2-326-П шайба (сталь)</t>
  </si>
  <si>
    <t>V8M Е4-Е2-096 болт</t>
  </si>
  <si>
    <t>V8M Е4-Е2-422 А трубка отводящая от ТННД</t>
  </si>
  <si>
    <t>V8M Е4-Е2-426 трубка подводящая</t>
  </si>
  <si>
    <t>V8M Е4-Е2-384 трубка отводящая</t>
  </si>
  <si>
    <t>V8M Е4-Е2-368 прокладка трубки ТНВД</t>
  </si>
  <si>
    <t>V8M Е4-Е2-260-П2 болт</t>
  </si>
  <si>
    <t>V8M Е4-Е2-826 трубка топливная от ТНВД</t>
  </si>
  <si>
    <t>V8M Е4-Е2-005-40 ТНВД (ЯМЗ-7511)</t>
  </si>
  <si>
    <t>V8M Е4-Е2-43-П2 Шпилька</t>
  </si>
  <si>
    <t>V8M Е4-Е2-163 Скоба крепления форсунки</t>
  </si>
  <si>
    <t>V8M Е4-Е2-466 Шайба</t>
  </si>
  <si>
    <t>V8M Е4-Е2-515 гайка шпильки скобы</t>
  </si>
  <si>
    <t>V8M Е4-Е2-471-П Шайба форсунки</t>
  </si>
  <si>
    <t>V8M Е4-Е2-010-02 форсунка в сборе</t>
  </si>
  <si>
    <t>V8M Е4-Е2-010-А4ФТОТ</t>
  </si>
  <si>
    <t>V8M Е4-Е2-136-П2 шайба пружинная (сталь)</t>
  </si>
  <si>
    <t>V8M Е4-Е2-512 гайка</t>
  </si>
  <si>
    <t>V8M Е4-Е2-254-П2 болт</t>
  </si>
  <si>
    <t>V8M Е4-Е2-455 П29 Кляммер</t>
  </si>
  <si>
    <t>V8M Е4-Е2-558 Трубка подвода масла</t>
  </si>
  <si>
    <t>V8M Е4-Е2-495-П29 болт М10*20</t>
  </si>
  <si>
    <t>V8M Е4-Е2-156 шайба пружинная (сталь)</t>
  </si>
  <si>
    <t>V8M Е4-Е2-224 фланец турбокомпрессора</t>
  </si>
  <si>
    <t>V8M Е4-Е2-225 прокладка (паронит)</t>
  </si>
  <si>
    <t>V8M Е4-Е2-4001 р/к крепежей трубок ЯМЗ-236</t>
  </si>
  <si>
    <t>V8M Е4-Е2-580 привод гибкий</t>
  </si>
  <si>
    <t>V8M Е4-Е2-010 тяга остановки двигателя</t>
  </si>
  <si>
    <t>V8M Е4-Е2-8005 педаль с кронштейном</t>
  </si>
  <si>
    <t>V8M Е4-Е2-236 болт</t>
  </si>
  <si>
    <t>Вх № 390 от 12.10.21</t>
  </si>
  <si>
    <t>вх. № 390 от 12.10.2021</t>
  </si>
  <si>
    <t>вх. №388 от 12.10.2021</t>
  </si>
  <si>
    <t>Вх № 388 от 12.10.21</t>
  </si>
  <si>
    <t>Вх № 387 от 12.10.21</t>
  </si>
  <si>
    <t xml:space="preserve">вх. № 387 от 12.10.2021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</si>
</sst>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_р_."/>
    <numFmt numFmtId="165" formatCode="_-* #,##0.00_р_._-;\-* #,##0.00_р_._-;_-* \-??_р_._-;_-@_-"/>
  </numFmts>
  <fonts count="33" x14ac:knownFonts="1">
    <font>
      <sz val="10"/>
      <name val="Arial"/>
      <family val="2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11"/>
      <name val="Cambria"/>
      <family val="1"/>
      <charset val="204"/>
    </font>
    <font>
      <b/>
      <sz val="16"/>
      <name val="Cambria"/>
      <family val="1"/>
      <charset val="204"/>
    </font>
    <font>
      <b/>
      <sz val="12"/>
      <name val="Cambria"/>
      <family val="1"/>
      <charset val="204"/>
    </font>
    <font>
      <sz val="10"/>
      <name val="Cambria"/>
      <family val="1"/>
      <charset val="204"/>
    </font>
    <font>
      <u/>
      <sz val="11"/>
      <name val="Cambria"/>
      <family val="1"/>
      <charset val="204"/>
    </font>
    <font>
      <b/>
      <sz val="14"/>
      <name val="Cambria"/>
      <family val="1"/>
      <charset val="204"/>
    </font>
    <font>
      <b/>
      <sz val="11"/>
      <name val="Cambria"/>
      <family val="1"/>
      <charset val="204"/>
    </font>
    <font>
      <sz val="12"/>
      <name val="Cambria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2" fillId="0" borderId="0"/>
    <xf numFmtId="0" fontId="1" fillId="0" borderId="0"/>
    <xf numFmtId="0" fontId="6" fillId="0" borderId="0" xfId="0" applyFont="1" applyBorder="1" applyAlignment="1">
      <alignment horizontal="right" vertical="center"/>
    </xf>
  </cellStyleXfs>
  <cellXfs count="145">
    <xf numFmtId="0" fontId="0" fillId="0" borderId="0" xfId="0"/>
    <xf numFmtId="0" fontId="2" fillId="0" borderId="0" xfId="3" applyFont="1" applyBorder="1" applyAlignment="1"/>
    <xf numFmtId="0" fontId="2" fillId="0" borderId="0" xfId="3" applyFont="1" applyBorder="1" applyAlignment="1">
      <alignment vertical="center" wrapText="1"/>
    </xf>
    <xf numFmtId="0" fontId="6" fillId="0" borderId="0" xfId="3" applyFont="1" applyBorder="1" applyAlignment="1">
      <alignment horizontal="right" vertical="center"/>
    </xf>
    <xf numFmtId="0" fontId="7" fillId="0" borderId="0" xfId="3" applyFont="1" applyBorder="1" applyAlignment="1"/>
    <xf numFmtId="0" fontId="8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10" fillId="0" borderId="0" xfId="0" applyFont="1"/>
    <xf numFmtId="0" fontId="11" fillId="0" borderId="0" xfId="2" applyNumberFormat="1" applyFont="1" applyBorder="1" applyAlignment="1" applyProtection="1">
      <alignment vertical="center"/>
    </xf>
    <xf numFmtId="0" fontId="11" fillId="0" borderId="0" xfId="2" applyNumberFormat="1" applyFont="1" applyBorder="1" applyAlignment="1" applyProtection="1"/>
    <xf numFmtId="0" fontId="13" fillId="0" borderId="0" xfId="3" applyFont="1" applyBorder="1" applyAlignment="1"/>
    <xf numFmtId="0" fontId="14" fillId="0" borderId="0" xfId="3" applyFont="1" applyBorder="1" applyAlignment="1">
      <alignment vertical="center" wrapText="1"/>
    </xf>
    <xf numFmtId="0" fontId="14" fillId="0" borderId="0" xfId="2" applyFont="1" applyBorder="1" applyAlignment="1">
      <alignment horizontal="left" vertical="center" wrapText="1"/>
    </xf>
    <xf numFmtId="164" fontId="14" fillId="0" borderId="0" xfId="2" applyNumberFormat="1" applyFont="1" applyBorder="1" applyAlignment="1">
      <alignment horizontal="left" vertical="center" wrapText="1"/>
    </xf>
    <xf numFmtId="0" fontId="3" fillId="0" borderId="0" xfId="3" applyFont="1" applyBorder="1" applyAlignment="1">
      <alignment horizontal="right" vertical="center"/>
    </xf>
    <xf numFmtId="0" fontId="5" fillId="0" borderId="0" xfId="0" applyFont="1"/>
    <xf numFmtId="0" fontId="15" fillId="0" borderId="0" xfId="0" applyFont="1"/>
    <xf numFmtId="165" fontId="20" fillId="0" borderId="1" xfId="3" applyNumberFormat="1" applyFont="1" applyBorder="1" applyAlignment="1">
      <alignment vertical="center" wrapText="1"/>
    </xf>
    <xf numFmtId="165" fontId="20" fillId="0" borderId="1" xfId="1" applyFont="1" applyBorder="1" applyAlignment="1">
      <alignment vertical="center" wrapText="1"/>
    </xf>
    <xf numFmtId="0" fontId="20" fillId="0" borderId="0" xfId="3" applyFont="1" applyBorder="1" applyAlignment="1"/>
    <xf numFmtId="0" fontId="22" fillId="0" borderId="0" xfId="3" applyFont="1" applyBorder="1" applyAlignment="1"/>
    <xf numFmtId="0" fontId="24" fillId="0" borderId="1" xfId="2" applyNumberFormat="1" applyFont="1" applyBorder="1" applyAlignment="1" applyProtection="1">
      <alignment horizontal="center" vertical="center" wrapText="1"/>
    </xf>
    <xf numFmtId="165" fontId="4" fillId="0" borderId="0" xfId="1" applyFont="1" applyBorder="1" applyAlignment="1" applyProtection="1">
      <alignment vertical="center" wrapText="1"/>
    </xf>
    <xf numFmtId="0" fontId="20" fillId="0" borderId="1" xfId="3" applyFont="1" applyBorder="1" applyAlignment="1">
      <alignment horizontal="center" vertical="top" wrapText="1"/>
    </xf>
    <xf numFmtId="0" fontId="23" fillId="0" borderId="2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vertical="center" wrapText="1"/>
    </xf>
    <xf numFmtId="165" fontId="15" fillId="0" borderId="0" xfId="1" applyFont="1" applyBorder="1" applyAlignment="1" applyProtection="1">
      <alignment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8" fillId="0" borderId="1" xfId="3" applyNumberFormat="1" applyFont="1" applyBorder="1" applyAlignment="1">
      <alignment horizontal="center" vertical="center" wrapText="1"/>
    </xf>
    <xf numFmtId="0" fontId="20" fillId="0" borderId="0" xfId="3" applyFont="1" applyBorder="1" applyAlignment="1">
      <alignment vertical="top" wrapText="1"/>
    </xf>
    <xf numFmtId="0" fontId="20" fillId="0" borderId="4" xfId="3" applyFont="1" applyBorder="1" applyAlignment="1">
      <alignment horizontal="center" vertical="top" wrapText="1"/>
    </xf>
    <xf numFmtId="0" fontId="23" fillId="0" borderId="4" xfId="3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/>
    </xf>
    <xf numFmtId="0" fontId="13" fillId="0" borderId="0" xfId="3" applyFont="1" applyBorder="1" applyAlignment="1">
      <alignment vertical="center"/>
    </xf>
    <xf numFmtId="4" fontId="22" fillId="0" borderId="1" xfId="3" applyNumberFormat="1" applyFont="1" applyFill="1" applyBorder="1" applyAlignment="1">
      <alignment horizontal="center" vertical="center" wrapText="1"/>
    </xf>
    <xf numFmtId="4" fontId="20" fillId="0" borderId="1" xfId="3" applyNumberFormat="1" applyFont="1" applyBorder="1" applyAlignment="1">
      <alignment horizontal="center" vertical="center" wrapText="1"/>
    </xf>
    <xf numFmtId="2" fontId="20" fillId="0" borderId="1" xfId="3" applyNumberFormat="1" applyFont="1" applyFill="1" applyBorder="1" applyAlignment="1">
      <alignment horizontal="center" vertical="center" wrapText="1"/>
    </xf>
    <xf numFmtId="165" fontId="25" fillId="0" borderId="1" xfId="1" applyFont="1" applyFill="1" applyBorder="1" applyAlignment="1" applyProtection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7" fillId="0" borderId="0" xfId="3" applyFont="1" applyBorder="1" applyAlignment="1"/>
    <xf numFmtId="0" fontId="18" fillId="0" borderId="6" xfId="3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 vertical="center" wrapText="1"/>
    </xf>
    <xf numFmtId="0" fontId="23" fillId="0" borderId="0" xfId="3" applyFont="1" applyBorder="1" applyAlignment="1">
      <alignment vertical="center"/>
    </xf>
    <xf numFmtId="0" fontId="16" fillId="0" borderId="1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left" vertical="center" wrapText="1"/>
    </xf>
    <xf numFmtId="165" fontId="5" fillId="0" borderId="1" xfId="1" applyFont="1" applyFill="1" applyBorder="1" applyAlignment="1">
      <alignment vertical="center" wrapText="1"/>
    </xf>
    <xf numFmtId="43" fontId="5" fillId="0" borderId="0" xfId="0" applyNumberFormat="1" applyFont="1" applyFill="1" applyBorder="1" applyAlignment="1">
      <alignment horizontal="center" vertical="top" wrapText="1"/>
    </xf>
    <xf numFmtId="0" fontId="7" fillId="0" borderId="0" xfId="3" applyFont="1" applyBorder="1" applyAlignment="1"/>
    <xf numFmtId="165" fontId="25" fillId="0" borderId="1" xfId="1" applyFont="1" applyFill="1" applyBorder="1" applyAlignment="1">
      <alignment vertical="center" wrapText="1"/>
    </xf>
    <xf numFmtId="165" fontId="19" fillId="0" borderId="1" xfId="3" applyNumberFormat="1" applyFont="1" applyBorder="1" applyAlignment="1">
      <alignment vertical="top" wrapText="1"/>
    </xf>
    <xf numFmtId="0" fontId="32" fillId="0" borderId="0" xfId="0" applyFont="1" applyAlignment="1">
      <alignment wrapText="1"/>
    </xf>
    <xf numFmtId="0" fontId="30" fillId="0" borderId="1" xfId="0" applyFont="1" applyBorder="1" applyAlignment="1">
      <alignment wrapText="1"/>
    </xf>
    <xf numFmtId="0" fontId="16" fillId="0" borderId="1" xfId="3" applyFont="1" applyBorder="1" applyAlignment="1">
      <alignment horizontal="center" vertical="center" wrapText="1"/>
    </xf>
    <xf numFmtId="0" fontId="29" fillId="2" borderId="1" xfId="2" applyNumberFormat="1" applyFont="1" applyFill="1" applyBorder="1" applyAlignment="1" applyProtection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right"/>
    </xf>
    <xf numFmtId="165" fontId="25" fillId="0" borderId="1" xfId="0" applyNumberFormat="1" applyFont="1" applyBorder="1"/>
    <xf numFmtId="0" fontId="5" fillId="2" borderId="0" xfId="0" applyFont="1" applyFill="1" applyAlignment="1">
      <alignment horizontal="justify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3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3" fontId="5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43" fontId="5" fillId="0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43" fontId="5" fillId="2" borderId="0" xfId="0" applyNumberFormat="1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3" fontId="31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43" fontId="31" fillId="2" borderId="3" xfId="0" applyNumberFormat="1" applyFont="1" applyFill="1" applyBorder="1" applyAlignment="1">
      <alignment wrapText="1"/>
    </xf>
    <xf numFmtId="43" fontId="31" fillId="2" borderId="3" xfId="0" applyNumberFormat="1" applyFont="1" applyFill="1" applyBorder="1" applyAlignment="1">
      <alignment horizontal="center" wrapText="1"/>
    </xf>
    <xf numFmtId="43" fontId="31" fillId="2" borderId="1" xfId="0" applyNumberFormat="1" applyFont="1" applyFill="1" applyBorder="1" applyAlignment="1">
      <alignment wrapText="1"/>
    </xf>
    <xf numFmtId="43" fontId="31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31" fillId="2" borderId="0" xfId="0" applyFont="1" applyFill="1" applyAlignment="1">
      <alignment wrapText="1"/>
    </xf>
    <xf numFmtId="43" fontId="31" fillId="2" borderId="0" xfId="0" applyNumberFormat="1" applyFont="1" applyFill="1" applyAlignment="1">
      <alignment wrapText="1"/>
    </xf>
    <xf numFmtId="0" fontId="18" fillId="2" borderId="1" xfId="2" applyNumberFormat="1" applyFont="1" applyFill="1" applyBorder="1" applyAlignment="1" applyProtection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14" fontId="18" fillId="2" borderId="1" xfId="3" applyNumberFormat="1" applyFont="1" applyFill="1" applyBorder="1" applyAlignment="1">
      <alignment horizontal="center" vertical="center" wrapText="1"/>
    </xf>
    <xf numFmtId="165" fontId="18" fillId="2" borderId="1" xfId="1" applyFont="1" applyFill="1" applyBorder="1" applyAlignment="1" applyProtection="1">
      <alignment horizontal="center" vertical="center" wrapText="1"/>
    </xf>
    <xf numFmtId="1" fontId="18" fillId="2" borderId="1" xfId="3" applyNumberFormat="1" applyFont="1" applyFill="1" applyBorder="1" applyAlignment="1">
      <alignment horizontal="center" vertical="center" wrapText="1"/>
    </xf>
    <xf numFmtId="1" fontId="18" fillId="2" borderId="1" xfId="1" applyNumberFormat="1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165" fontId="16" fillId="2" borderId="1" xfId="1" applyFont="1" applyFill="1" applyBorder="1" applyAlignment="1" applyProtection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3" fontId="31" fillId="2" borderId="3" xfId="0" applyNumberFormat="1" applyFont="1" applyFill="1" applyBorder="1" applyAlignment="1">
      <alignment horizontal="center" vertical="top" wrapText="1"/>
    </xf>
    <xf numFmtId="0" fontId="30" fillId="0" borderId="1" xfId="0" applyFont="1" applyBorder="1"/>
    <xf numFmtId="0" fontId="6" fillId="0" borderId="0" xfId="3" applyFont="1" applyBorder="1" applyAlignment="1">
      <alignment horizontal="right" vertical="center"/>
    </xf>
    <xf numFmtId="0" fontId="22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1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left" wrapText="1"/>
    </xf>
    <xf numFmtId="0" fontId="4" fillId="0" borderId="1" xfId="3" applyFont="1" applyBorder="1" applyAlignment="1">
      <alignment horizontal="left" vertical="center" wrapText="1"/>
    </xf>
    <xf numFmtId="0" fontId="4" fillId="0" borderId="4" xfId="3" applyFont="1" applyBorder="1" applyAlignment="1">
      <alignment horizontal="left" vertical="center" wrapText="1"/>
    </xf>
    <xf numFmtId="0" fontId="4" fillId="0" borderId="8" xfId="3" applyFont="1" applyBorder="1" applyAlignment="1">
      <alignment horizontal="left" vertical="center" wrapText="1"/>
    </xf>
    <xf numFmtId="0" fontId="4" fillId="0" borderId="5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center" vertical="top" wrapText="1"/>
    </xf>
    <xf numFmtId="0" fontId="3" fillId="0" borderId="0" xfId="3" applyFont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19" fillId="0" borderId="2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0" fontId="16" fillId="0" borderId="6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left" wrapText="1"/>
    </xf>
    <xf numFmtId="0" fontId="18" fillId="0" borderId="1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18" fillId="0" borderId="5" xfId="3" applyFont="1" applyBorder="1" applyAlignment="1">
      <alignment horizontal="center" vertical="center" wrapText="1"/>
    </xf>
    <xf numFmtId="0" fontId="26" fillId="0" borderId="0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 wrapText="1"/>
    </xf>
    <xf numFmtId="4" fontId="22" fillId="0" borderId="1" xfId="3" applyNumberFormat="1" applyFont="1" applyBorder="1" applyAlignment="1">
      <alignment horizontal="center" vertical="center" wrapText="1"/>
    </xf>
    <xf numFmtId="2" fontId="22" fillId="0" borderId="1" xfId="3" applyNumberFormat="1" applyFont="1" applyFill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21" fillId="0" borderId="0" xfId="3" applyFont="1" applyBorder="1" applyAlignment="1">
      <alignment horizontal="center" vertical="center" wrapText="1"/>
    </xf>
    <xf numFmtId="0" fontId="21" fillId="0" borderId="0" xfId="3" applyFont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31" fillId="2" borderId="0" xfId="0" applyFont="1" applyFill="1" applyAlignment="1">
      <alignment horizontal="center" wrapText="1"/>
    </xf>
    <xf numFmtId="0" fontId="31" fillId="3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4" xfId="0" applyFont="1" applyFill="1" applyBorder="1" applyAlignment="1">
      <alignment horizontal="center" wrapText="1"/>
    </xf>
  </cellXfs>
  <cellStyles count="4">
    <cellStyle name="TableStyleLight1" xfId="2"/>
    <cellStyle name="Гиперссылка" xfId="1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tabSelected="1" workbookViewId="0">
      <selection activeCell="B5" sqref="B5:H5"/>
    </sheetView>
  </sheetViews>
  <sheetFormatPr defaultRowHeight="12.75" x14ac:dyDescent="0.2"/>
  <cols>
    <col min="1" max="1" width="40.7109375" style="59" customWidth="1"/>
    <col min="2" max="2" width="9.140625" style="59"/>
    <col min="3" max="3" width="14.42578125" style="59" customWidth="1"/>
    <col min="4" max="4" width="9.140625" style="59"/>
    <col min="5" max="5" width="11.28515625" style="59" bestFit="1" customWidth="1"/>
    <col min="6" max="6" width="14.5703125" style="59" customWidth="1"/>
    <col min="7" max="7" width="9.140625" style="59"/>
    <col min="8" max="8" width="21.7109375" style="59" customWidth="1"/>
  </cols>
  <sheetData>
    <row r="2" spans="1:8" ht="21" x14ac:dyDescent="0.2">
      <c r="G2" s="3" t="s">
        <v>50</v>
      </c>
      <c r="H2" s="104"/>
    </row>
    <row r="3" spans="1:8" ht="20.25" customHeight="1" x14ac:dyDescent="0.2"/>
    <row r="4" spans="1:8" ht="20.25" customHeight="1" x14ac:dyDescent="0.3">
      <c r="A4" s="105" t="s">
        <v>0</v>
      </c>
      <c r="B4" s="106"/>
      <c r="C4" s="106"/>
      <c r="D4" s="106"/>
      <c r="E4" s="106"/>
      <c r="F4" s="106"/>
      <c r="G4" s="106"/>
      <c r="H4" s="106"/>
    </row>
    <row r="5" spans="1:8" ht="39" customHeight="1" x14ac:dyDescent="0.25">
      <c r="A5" s="60" t="s">
        <v>1</v>
      </c>
      <c r="B5" s="108" t="s">
        <v>56</v>
      </c>
      <c r="C5" s="108"/>
      <c r="D5" s="108"/>
      <c r="E5" s="108"/>
      <c r="F5" s="108"/>
      <c r="G5" s="108"/>
      <c r="H5" s="108"/>
    </row>
    <row r="6" spans="1:8" ht="20.25" customHeight="1" x14ac:dyDescent="0.25">
      <c r="A6" s="60" t="s">
        <v>2</v>
      </c>
      <c r="B6" s="110" t="s">
        <v>47</v>
      </c>
      <c r="C6" s="108"/>
      <c r="D6" s="108"/>
      <c r="E6" s="108"/>
      <c r="F6" s="108"/>
      <c r="G6" s="108"/>
      <c r="H6" s="108"/>
    </row>
    <row r="7" spans="1:8" ht="35.25" customHeight="1" x14ac:dyDescent="0.25">
      <c r="A7" s="60" t="s">
        <v>3</v>
      </c>
      <c r="B7" s="110" t="s">
        <v>33</v>
      </c>
      <c r="C7" s="108"/>
      <c r="D7" s="108"/>
      <c r="E7" s="108"/>
      <c r="F7" s="108"/>
      <c r="G7" s="108"/>
      <c r="H7" s="108"/>
    </row>
    <row r="8" spans="1:8" ht="17.25" customHeight="1" x14ac:dyDescent="0.25">
      <c r="A8" s="60" t="s">
        <v>4</v>
      </c>
      <c r="B8" s="109">
        <f>'Приложение 2.1.'!K9</f>
        <v>237357.67</v>
      </c>
      <c r="C8" s="108"/>
      <c r="D8" s="108"/>
      <c r="E8" s="108"/>
      <c r="F8" s="108"/>
      <c r="G8" s="108"/>
      <c r="H8" s="108"/>
    </row>
    <row r="9" spans="1:8" ht="15.75" customHeight="1" x14ac:dyDescent="0.25">
      <c r="A9" s="60" t="s">
        <v>5</v>
      </c>
      <c r="B9" s="111" t="s">
        <v>49</v>
      </c>
      <c r="C9" s="112"/>
      <c r="D9" s="112"/>
      <c r="E9" s="112"/>
      <c r="F9" s="112"/>
      <c r="G9" s="112"/>
      <c r="H9" s="113"/>
    </row>
    <row r="10" spans="1:8" ht="15.75" x14ac:dyDescent="0.25">
      <c r="A10" s="60" t="s">
        <v>6</v>
      </c>
      <c r="B10" s="107">
        <v>44497</v>
      </c>
      <c r="C10" s="108"/>
      <c r="D10" s="108"/>
      <c r="E10" s="108"/>
      <c r="F10" s="108"/>
      <c r="G10" s="108"/>
      <c r="H10" s="108"/>
    </row>
  </sheetData>
  <mergeCells count="8">
    <mergeCell ref="G2:H2"/>
    <mergeCell ref="A4:H4"/>
    <mergeCell ref="B10:H10"/>
    <mergeCell ref="B8:H8"/>
    <mergeCell ref="B5:H5"/>
    <mergeCell ref="B6:H6"/>
    <mergeCell ref="B7:H7"/>
    <mergeCell ref="B9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0"/>
  <sheetViews>
    <sheetView zoomScale="40" zoomScaleNormal="40" zoomScaleSheetLayoutView="50" zoomScalePageLayoutView="60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B8" sqref="B8"/>
    </sheetView>
  </sheetViews>
  <sheetFormatPr defaultRowHeight="15" x14ac:dyDescent="0.25"/>
  <cols>
    <col min="1" max="1" width="6.28515625" style="1" customWidth="1"/>
    <col min="2" max="2" width="66.85546875" style="1" customWidth="1"/>
    <col min="3" max="3" width="14.140625" style="1" customWidth="1"/>
    <col min="4" max="4" width="18.28515625" style="1" customWidth="1"/>
    <col min="5" max="5" width="22.5703125" style="1" customWidth="1"/>
    <col min="6" max="6" width="22.28515625" style="1" customWidth="1"/>
    <col min="7" max="7" width="21.7109375" style="1" customWidth="1"/>
    <col min="8" max="8" width="24.85546875" style="1" customWidth="1"/>
    <col min="9" max="9" width="17.140625" style="1" customWidth="1"/>
    <col min="10" max="10" width="19.140625" style="1" customWidth="1"/>
    <col min="11" max="11" width="24.85546875" style="1" customWidth="1"/>
    <col min="12" max="12" width="9.140625" style="1"/>
    <col min="13" max="251" width="8.7109375" style="1"/>
  </cols>
  <sheetData>
    <row r="1" spans="1:12" ht="24.75" customHeight="1" x14ac:dyDescent="0.25">
      <c r="J1" s="115"/>
      <c r="K1" s="115"/>
    </row>
    <row r="2" spans="1:12" ht="12.75" customHeigh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23.25" customHeight="1" x14ac:dyDescent="0.3">
      <c r="A3" s="19"/>
      <c r="B3" s="19"/>
      <c r="C3" s="19"/>
      <c r="D3" s="19"/>
      <c r="E3" s="19"/>
      <c r="F3" s="19"/>
      <c r="G3" s="19"/>
      <c r="H3" s="19"/>
      <c r="I3" s="19"/>
      <c r="J3" s="116" t="s">
        <v>30</v>
      </c>
      <c r="K3" s="116"/>
    </row>
    <row r="4" spans="1:12" ht="37.5" customHeight="1" x14ac:dyDescent="0.25">
      <c r="A4" s="117" t="s">
        <v>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2" ht="70.5" customHeight="1" x14ac:dyDescent="0.25">
      <c r="A5" s="118" t="s">
        <v>8</v>
      </c>
      <c r="B5" s="119" t="s">
        <v>9</v>
      </c>
      <c r="C5" s="118" t="s">
        <v>29</v>
      </c>
      <c r="D5" s="118" t="s">
        <v>10</v>
      </c>
      <c r="E5" s="118" t="s">
        <v>11</v>
      </c>
      <c r="F5" s="118"/>
      <c r="G5" s="118"/>
      <c r="H5" s="118"/>
      <c r="I5" s="119" t="s">
        <v>17</v>
      </c>
      <c r="J5" s="118" t="s">
        <v>12</v>
      </c>
      <c r="K5" s="118" t="s">
        <v>40</v>
      </c>
    </row>
    <row r="6" spans="1:12" ht="86.25" customHeight="1" x14ac:dyDescent="0.25">
      <c r="A6" s="118"/>
      <c r="B6" s="120"/>
      <c r="C6" s="118"/>
      <c r="D6" s="118"/>
      <c r="E6" s="27" t="s">
        <v>13</v>
      </c>
      <c r="F6" s="51" t="s">
        <v>14</v>
      </c>
      <c r="G6" s="49" t="s">
        <v>15</v>
      </c>
      <c r="H6" s="27" t="s">
        <v>16</v>
      </c>
      <c r="I6" s="120"/>
      <c r="J6" s="118"/>
      <c r="K6" s="118"/>
    </row>
    <row r="7" spans="1:12" ht="30" customHeight="1" x14ac:dyDescent="0.25">
      <c r="A7" s="23">
        <v>1</v>
      </c>
      <c r="B7" s="23">
        <v>2</v>
      </c>
      <c r="C7" s="23">
        <v>3</v>
      </c>
      <c r="D7" s="23">
        <v>5</v>
      </c>
      <c r="E7" s="23">
        <v>6</v>
      </c>
      <c r="F7" s="23">
        <v>7</v>
      </c>
      <c r="G7" s="36">
        <v>8</v>
      </c>
      <c r="H7" s="23">
        <v>9</v>
      </c>
      <c r="I7" s="23">
        <v>10</v>
      </c>
      <c r="J7" s="23">
        <v>11</v>
      </c>
      <c r="K7" s="23">
        <v>12</v>
      </c>
    </row>
    <row r="8" spans="1:12" s="2" customFormat="1" ht="53.25" customHeight="1" x14ac:dyDescent="0.2">
      <c r="A8" s="46">
        <v>1</v>
      </c>
      <c r="B8" s="53" t="str">
        <f>'Приложение 2.3.'!B10</f>
        <v>Работы по переоборудованию а/м ЭД244А1 гос. номер К226АХ136 с Евро3 на Евро2</v>
      </c>
      <c r="C8" s="45" t="s">
        <v>35</v>
      </c>
      <c r="D8" s="45">
        <v>1</v>
      </c>
      <c r="E8" s="17">
        <f>'Приложение 2.3.'!I10</f>
        <v>237357.67</v>
      </c>
      <c r="F8" s="46"/>
      <c r="G8" s="46"/>
      <c r="H8" s="42"/>
      <c r="I8" s="43"/>
      <c r="J8" s="42">
        <f>ROUND(AVERAGE(E8,H8),2)</f>
        <v>237357.67</v>
      </c>
      <c r="K8" s="18">
        <f t="shared" ref="K8" si="0">ROUND(D8*J8,2)</f>
        <v>237357.67</v>
      </c>
    </row>
    <row r="9" spans="1:12" s="2" customFormat="1" ht="53.25" customHeight="1" x14ac:dyDescent="0.2">
      <c r="A9" s="35"/>
      <c r="B9" s="35"/>
      <c r="C9" s="35"/>
      <c r="D9" s="35"/>
      <c r="E9" s="35"/>
      <c r="F9" s="35"/>
      <c r="G9" s="35"/>
      <c r="H9" s="35"/>
      <c r="I9" s="114" t="s">
        <v>48</v>
      </c>
      <c r="J9" s="114"/>
      <c r="K9" s="58">
        <f>SUM(K8:K8)</f>
        <v>237357.67</v>
      </c>
    </row>
    <row r="10" spans="1:12" s="2" customFormat="1" ht="87.75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2" s="2" customFormat="1" ht="87.75" customHeight="1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2" s="2" customFormat="1" ht="87.75" customHeight="1" x14ac:dyDescent="0.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2" s="2" customFormat="1" ht="87.75" customHeight="1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2" ht="87.75" customHeight="1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2" ht="87.75" customHeight="1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35"/>
    </row>
    <row r="16" spans="1:12" ht="87.75" customHeight="1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35"/>
    </row>
    <row r="17" spans="1:12" ht="87.75" customHeight="1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35"/>
    </row>
    <row r="18" spans="1:12" ht="87.75" customHeight="1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2" ht="87.75" customHeight="1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2" ht="87.75" customHeight="1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2" ht="87.75" customHeight="1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2" ht="87.75" customHeight="1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2" ht="87.75" customHeigh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2" ht="20.25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2" ht="20.25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2" ht="20.25" x14ac:dyDescent="0.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2" ht="20.25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2" ht="20.25" x14ac:dyDescent="0.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2" ht="20.25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2" ht="20.25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</sheetData>
  <mergeCells count="12">
    <mergeCell ref="I9:J9"/>
    <mergeCell ref="J1:K1"/>
    <mergeCell ref="J3:K3"/>
    <mergeCell ref="A4:K4"/>
    <mergeCell ref="A5:A6"/>
    <mergeCell ref="B5:B6"/>
    <mergeCell ref="C5:C6"/>
    <mergeCell ref="D5:D6"/>
    <mergeCell ref="E5:H5"/>
    <mergeCell ref="J5:J6"/>
    <mergeCell ref="K5:K6"/>
    <mergeCell ref="I5:I6"/>
  </mergeCells>
  <pageMargins left="0.23622047244094491" right="0.23622047244094491" top="0.74803149606299213" bottom="0.74803149606299213" header="0.31496062992125984" footer="0.31496062992125984"/>
  <pageSetup paperSize="9" scale="55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zoomScale="50" zoomScaleNormal="50" zoomScalePageLayoutView="60" workbookViewId="0">
      <pane xSplit="4" ySplit="12" topLeftCell="E13" activePane="bottomRight" state="frozen"/>
      <selection pane="topRight" activeCell="E1" sqref="E1"/>
      <selection pane="bottomLeft" activeCell="A10" sqref="A10"/>
      <selection pane="bottomRight" activeCell="J24" sqref="J24"/>
    </sheetView>
  </sheetViews>
  <sheetFormatPr defaultColWidth="9.140625" defaultRowHeight="14.25" x14ac:dyDescent="0.2"/>
  <cols>
    <col min="1" max="1" width="7.42578125" style="4"/>
    <col min="2" max="2" width="62.7109375" style="47" customWidth="1"/>
    <col min="3" max="3" width="48.7109375" style="4" customWidth="1"/>
    <col min="4" max="4" width="19.140625" style="4"/>
    <col min="5" max="5" width="19.85546875" style="4" customWidth="1"/>
    <col min="6" max="6" width="0" style="4" hidden="1"/>
    <col min="7" max="7" width="16.28515625" style="4" customWidth="1"/>
    <col min="8" max="8" width="0" style="4" hidden="1"/>
    <col min="9" max="9" width="19.42578125" style="4" customWidth="1"/>
    <col min="10" max="10" width="23" style="4" customWidth="1"/>
    <col min="11" max="12" width="19" style="4" customWidth="1"/>
    <col min="13" max="13" width="9.28515625" style="4"/>
    <col min="14" max="14" width="28.85546875" style="4"/>
    <col min="15" max="256" width="9.28515625" style="4"/>
    <col min="257" max="16384" width="9.140625" style="7"/>
  </cols>
  <sheetData>
    <row r="1" spans="1:15" ht="22.5" hidden="1" customHeight="1" x14ac:dyDescent="0.2">
      <c r="C1" s="5"/>
      <c r="D1" s="5"/>
      <c r="E1" s="5"/>
      <c r="F1" s="5"/>
      <c r="G1" s="5"/>
      <c r="H1" s="5"/>
      <c r="I1" s="5"/>
      <c r="J1" s="5"/>
      <c r="L1" s="6"/>
      <c r="M1" s="5"/>
      <c r="N1" s="5"/>
      <c r="O1" s="5"/>
    </row>
    <row r="2" spans="1:15" ht="24" hidden="1" customHeight="1" x14ac:dyDescent="0.2">
      <c r="C2" s="8"/>
      <c r="D2" s="5"/>
      <c r="E2" s="5"/>
      <c r="F2" s="5"/>
      <c r="G2" s="5"/>
      <c r="H2" s="5"/>
      <c r="I2" s="5"/>
      <c r="J2" s="5"/>
      <c r="L2" s="6"/>
      <c r="M2" s="5"/>
      <c r="N2" s="5"/>
      <c r="O2" s="5"/>
    </row>
    <row r="3" spans="1:15" hidden="1" x14ac:dyDescent="0.2">
      <c r="C3" s="9"/>
    </row>
    <row r="4" spans="1:15" ht="18" hidden="1" x14ac:dyDescent="0.25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5" hidden="1" x14ac:dyDescent="0.2"/>
    <row r="6" spans="1:15" hidden="1" x14ac:dyDescent="0.2"/>
    <row r="7" spans="1:15" ht="32.25" customHeight="1" x14ac:dyDescent="0.2">
      <c r="L7" s="50" t="s">
        <v>31</v>
      </c>
    </row>
    <row r="8" spans="1:15" ht="43.5" customHeight="1" x14ac:dyDescent="0.3">
      <c r="A8" s="20"/>
      <c r="B8" s="20"/>
      <c r="C8" s="127" t="s">
        <v>18</v>
      </c>
      <c r="D8" s="127"/>
      <c r="E8" s="127"/>
      <c r="F8" s="127"/>
      <c r="G8" s="127"/>
      <c r="H8" s="127"/>
      <c r="I8" s="127"/>
      <c r="J8" s="127"/>
      <c r="K8" s="127"/>
      <c r="L8" s="127"/>
    </row>
    <row r="9" spans="1:15" ht="21.75" customHeight="1" x14ac:dyDescent="0.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4"/>
    </row>
    <row r="10" spans="1:15" s="10" customFormat="1" ht="54.75" customHeight="1" x14ac:dyDescent="0.2">
      <c r="A10" s="123" t="s">
        <v>8</v>
      </c>
      <c r="B10" s="124" t="s">
        <v>37</v>
      </c>
      <c r="C10" s="125"/>
      <c r="D10" s="126"/>
      <c r="E10" s="123" t="s">
        <v>21</v>
      </c>
      <c r="F10" s="123"/>
      <c r="G10" s="123"/>
      <c r="H10" s="123"/>
      <c r="I10" s="123"/>
      <c r="J10" s="123" t="s">
        <v>38</v>
      </c>
      <c r="K10" s="123" t="s">
        <v>12</v>
      </c>
      <c r="L10" s="123" t="s">
        <v>22</v>
      </c>
    </row>
    <row r="11" spans="1:15" s="10" customFormat="1" ht="147" customHeight="1" x14ac:dyDescent="0.2">
      <c r="A11" s="123"/>
      <c r="B11" s="48" t="s">
        <v>9</v>
      </c>
      <c r="C11" s="48" t="s">
        <v>19</v>
      </c>
      <c r="D11" s="48" t="s">
        <v>20</v>
      </c>
      <c r="E11" s="123" t="s">
        <v>23</v>
      </c>
      <c r="F11" s="123"/>
      <c r="G11" s="123" t="s">
        <v>24</v>
      </c>
      <c r="H11" s="123"/>
      <c r="I11" s="26" t="s">
        <v>25</v>
      </c>
      <c r="J11" s="123"/>
      <c r="K11" s="123"/>
      <c r="L11" s="123"/>
    </row>
    <row r="12" spans="1:15" s="40" customFormat="1" ht="33.75" customHeight="1" x14ac:dyDescent="0.2">
      <c r="A12" s="37">
        <v>1</v>
      </c>
      <c r="B12" s="37">
        <v>2</v>
      </c>
      <c r="C12" s="38">
        <v>3</v>
      </c>
      <c r="D12" s="38">
        <v>4</v>
      </c>
      <c r="E12" s="121">
        <v>5</v>
      </c>
      <c r="F12" s="121"/>
      <c r="G12" s="121">
        <v>6</v>
      </c>
      <c r="H12" s="121"/>
      <c r="I12" s="38">
        <v>7</v>
      </c>
      <c r="J12" s="38">
        <v>8</v>
      </c>
      <c r="K12" s="39">
        <v>9</v>
      </c>
      <c r="L12" s="39">
        <v>10</v>
      </c>
    </row>
    <row r="13" spans="1:15" s="11" customFormat="1" ht="23.25" customHeight="1" x14ac:dyDescent="0.2">
      <c r="A13" s="128">
        <v>1</v>
      </c>
      <c r="B13" s="129"/>
      <c r="C13" s="57"/>
      <c r="D13" s="54"/>
      <c r="E13" s="128"/>
      <c r="F13" s="128"/>
      <c r="G13" s="128"/>
      <c r="H13" s="128"/>
      <c r="I13" s="52"/>
      <c r="J13" s="41"/>
      <c r="K13" s="132"/>
      <c r="L13" s="133"/>
      <c r="N13" s="12"/>
    </row>
    <row r="14" spans="1:15" s="11" customFormat="1" ht="23.25" customHeight="1" x14ac:dyDescent="0.2">
      <c r="A14" s="128"/>
      <c r="B14" s="130"/>
      <c r="C14" s="57"/>
      <c r="D14" s="54"/>
      <c r="E14" s="128"/>
      <c r="F14" s="128"/>
      <c r="G14" s="128"/>
      <c r="H14" s="128"/>
      <c r="I14" s="21"/>
      <c r="J14" s="41"/>
      <c r="K14" s="132"/>
      <c r="L14" s="133"/>
      <c r="N14" s="13"/>
    </row>
    <row r="15" spans="1:15" s="11" customFormat="1" ht="23.25" customHeight="1" x14ac:dyDescent="0.2">
      <c r="A15" s="128"/>
      <c r="B15" s="131"/>
      <c r="C15" s="57"/>
      <c r="D15" s="54"/>
      <c r="E15" s="128"/>
      <c r="F15" s="128"/>
      <c r="G15" s="128"/>
      <c r="H15" s="128"/>
      <c r="I15" s="52"/>
      <c r="J15" s="41"/>
      <c r="K15" s="132"/>
      <c r="L15" s="133"/>
      <c r="N15" s="12"/>
    </row>
    <row r="16" spans="1:15" ht="23.25" customHeight="1" x14ac:dyDescent="0.2">
      <c r="K16" s="56"/>
    </row>
    <row r="17" spans="11:11" x14ac:dyDescent="0.2">
      <c r="K17" s="56"/>
    </row>
    <row r="18" spans="11:11" x14ac:dyDescent="0.2">
      <c r="K18" s="56"/>
    </row>
    <row r="19" spans="11:11" x14ac:dyDescent="0.2">
      <c r="K19" s="56"/>
    </row>
  </sheetData>
  <mergeCells count="22">
    <mergeCell ref="L13:L15"/>
    <mergeCell ref="E14:F14"/>
    <mergeCell ref="G14:H14"/>
    <mergeCell ref="E15:F15"/>
    <mergeCell ref="G15:H15"/>
    <mergeCell ref="A13:A15"/>
    <mergeCell ref="B13:B15"/>
    <mergeCell ref="E13:F13"/>
    <mergeCell ref="G13:H13"/>
    <mergeCell ref="K13:K15"/>
    <mergeCell ref="E12:F12"/>
    <mergeCell ref="G12:H12"/>
    <mergeCell ref="A4:J4"/>
    <mergeCell ref="A10:A11"/>
    <mergeCell ref="E10:I10"/>
    <mergeCell ref="J10:J11"/>
    <mergeCell ref="B10:D10"/>
    <mergeCell ref="E11:F11"/>
    <mergeCell ref="G11:H11"/>
    <mergeCell ref="C8:L8"/>
    <mergeCell ref="K10:K11"/>
    <mergeCell ref="L10:L11"/>
  </mergeCells>
  <pageMargins left="0.31496062992125984" right="0.31496062992125984" top="0.15748031496062992" bottom="0.15748031496062992" header="0.51181102362204722" footer="0.51181102362204722"/>
  <pageSetup paperSize="9" scale="60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="60" zoomScaleNormal="60" workbookViewId="0">
      <selection activeCell="D41" sqref="D41"/>
    </sheetView>
  </sheetViews>
  <sheetFormatPr defaultRowHeight="15.75" x14ac:dyDescent="0.25"/>
  <cols>
    <col min="1" max="1" width="8" style="15" customWidth="1"/>
    <col min="2" max="2" width="49" style="15" customWidth="1"/>
    <col min="3" max="3" width="19" style="15" customWidth="1"/>
    <col min="4" max="4" width="45.28515625" style="15" customWidth="1"/>
    <col min="5" max="5" width="15.5703125" style="15" customWidth="1"/>
    <col min="6" max="6" width="47.42578125" style="15" customWidth="1"/>
    <col min="7" max="7" width="15.28515625" style="16" customWidth="1"/>
    <col min="8" max="8" width="19.85546875" style="15" customWidth="1"/>
    <col min="9" max="9" width="25.28515625" style="15" customWidth="1"/>
    <col min="10" max="13" width="9.140625" style="15"/>
  </cols>
  <sheetData>
    <row r="1" spans="1:18" x14ac:dyDescent="0.25">
      <c r="I1" s="14"/>
    </row>
    <row r="2" spans="1:18" ht="40.5" customHeight="1" x14ac:dyDescent="0.25">
      <c r="A2" s="28"/>
      <c r="B2" s="28"/>
      <c r="C2" s="28"/>
      <c r="D2" s="28"/>
      <c r="E2" s="28"/>
      <c r="F2" s="28"/>
      <c r="G2" s="29"/>
      <c r="H2" s="138" t="s">
        <v>32</v>
      </c>
      <c r="I2" s="138"/>
    </row>
    <row r="3" spans="1:18" ht="58.5" customHeight="1" x14ac:dyDescent="0.25">
      <c r="A3" s="30"/>
      <c r="B3" s="137" t="s">
        <v>34</v>
      </c>
      <c r="C3" s="137"/>
      <c r="D3" s="137"/>
      <c r="E3" s="137"/>
      <c r="F3" s="137"/>
      <c r="G3" s="137"/>
      <c r="H3" s="137"/>
      <c r="I3" s="30"/>
    </row>
    <row r="4" spans="1:18" ht="53.25" customHeight="1" x14ac:dyDescent="0.25">
      <c r="A4" s="31"/>
      <c r="B4" s="31"/>
      <c r="C4" s="22"/>
      <c r="D4" s="31"/>
      <c r="E4" s="22"/>
      <c r="F4" s="31"/>
      <c r="G4" s="32"/>
      <c r="H4" s="31"/>
      <c r="I4" s="31"/>
    </row>
    <row r="5" spans="1:18" ht="66.75" customHeight="1" x14ac:dyDescent="0.25">
      <c r="A5" s="25" t="s">
        <v>8</v>
      </c>
      <c r="B5" s="123" t="s">
        <v>26</v>
      </c>
      <c r="C5" s="123"/>
      <c r="D5" s="123"/>
      <c r="E5" s="123"/>
      <c r="F5" s="123"/>
      <c r="G5" s="123"/>
      <c r="H5" s="134" t="s">
        <v>39</v>
      </c>
      <c r="I5" s="123" t="s">
        <v>12</v>
      </c>
    </row>
    <row r="6" spans="1:18" ht="41.25" customHeight="1" x14ac:dyDescent="0.25">
      <c r="A6" s="25"/>
      <c r="B6" s="91" t="s">
        <v>104</v>
      </c>
      <c r="C6" s="62"/>
      <c r="D6" s="63" t="s">
        <v>101</v>
      </c>
      <c r="E6" s="63"/>
      <c r="F6" s="63" t="s">
        <v>100</v>
      </c>
      <c r="G6" s="92"/>
      <c r="H6" s="135"/>
      <c r="I6" s="123"/>
    </row>
    <row r="7" spans="1:18" ht="30.75" customHeight="1" x14ac:dyDescent="0.25">
      <c r="A7" s="25"/>
      <c r="B7" s="93"/>
      <c r="C7" s="63"/>
      <c r="D7" s="93"/>
      <c r="E7" s="63"/>
      <c r="F7" s="93"/>
      <c r="G7" s="92"/>
      <c r="H7" s="135"/>
      <c r="I7" s="123"/>
    </row>
    <row r="8" spans="1:18" ht="114.75" customHeight="1" x14ac:dyDescent="0.25">
      <c r="A8" s="25"/>
      <c r="B8" s="63" t="s">
        <v>27</v>
      </c>
      <c r="C8" s="94" t="s">
        <v>28</v>
      </c>
      <c r="D8" s="63" t="s">
        <v>27</v>
      </c>
      <c r="E8" s="94" t="s">
        <v>28</v>
      </c>
      <c r="F8" s="63" t="s">
        <v>27</v>
      </c>
      <c r="G8" s="94" t="s">
        <v>28</v>
      </c>
      <c r="H8" s="136"/>
      <c r="I8" s="123"/>
      <c r="R8" s="3"/>
    </row>
    <row r="9" spans="1:18" ht="24" customHeight="1" x14ac:dyDescent="0.25">
      <c r="A9" s="33">
        <v>1</v>
      </c>
      <c r="B9" s="95">
        <v>2</v>
      </c>
      <c r="C9" s="96">
        <v>3</v>
      </c>
      <c r="D9" s="95">
        <v>4</v>
      </c>
      <c r="E9" s="96">
        <v>5</v>
      </c>
      <c r="F9" s="95">
        <v>6</v>
      </c>
      <c r="G9" s="96">
        <v>7</v>
      </c>
      <c r="H9" s="34">
        <v>14</v>
      </c>
      <c r="I9" s="34">
        <v>15</v>
      </c>
    </row>
    <row r="10" spans="1:18" ht="75.75" customHeight="1" x14ac:dyDescent="0.25">
      <c r="A10" s="61">
        <v>1</v>
      </c>
      <c r="B10" s="97" t="s">
        <v>56</v>
      </c>
      <c r="C10" s="98">
        <v>233963</v>
      </c>
      <c r="D10" s="99" t="str">
        <f t="shared" ref="D10" si="0">B10</f>
        <v>Работы по переоборудованию а/м ЭД244А1 гос. номер К226АХ136 с Евро3 на Евро2</v>
      </c>
      <c r="E10" s="98">
        <v>237860</v>
      </c>
      <c r="F10" s="99" t="str">
        <f t="shared" ref="F10" si="1">D10</f>
        <v>Работы по переоборудованию а/м ЭД244А1 гос. номер К226АХ136 с Евро3 на Евро2</v>
      </c>
      <c r="G10" s="98">
        <v>240250</v>
      </c>
      <c r="H10" s="44">
        <f t="shared" ref="H10" si="2">STDEVA(C10,E10,G10)/AVERAGE(C10,E10,G10)*100</f>
        <v>1.3369948076351752</v>
      </c>
      <c r="I10" s="44">
        <f t="shared" ref="I10" si="3">ROUND(AVERAGE(C10,E10,G10),2)</f>
        <v>237357.67</v>
      </c>
    </row>
    <row r="11" spans="1:18" ht="18.75" x14ac:dyDescent="0.3">
      <c r="H11" s="65" t="s">
        <v>51</v>
      </c>
      <c r="I11" s="66">
        <f>SUM(I10:I10)</f>
        <v>237357.67</v>
      </c>
    </row>
    <row r="12" spans="1:18" ht="18.75" x14ac:dyDescent="0.3">
      <c r="H12" s="64"/>
      <c r="I12" s="64"/>
    </row>
    <row r="13" spans="1:18" ht="18.75" x14ac:dyDescent="0.3">
      <c r="H13" s="64"/>
      <c r="I13" s="64"/>
    </row>
    <row r="14" spans="1:18" ht="18.75" x14ac:dyDescent="0.3">
      <c r="H14" s="64"/>
      <c r="I14" s="64"/>
    </row>
  </sheetData>
  <autoFilter ref="A9:R10"/>
  <mergeCells count="5">
    <mergeCell ref="H5:H8"/>
    <mergeCell ref="B5:G5"/>
    <mergeCell ref="I5:I8"/>
    <mergeCell ref="B3:H3"/>
    <mergeCell ref="H2:I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view="pageBreakPreview" topLeftCell="F26" zoomScaleNormal="100" zoomScaleSheetLayoutView="100" workbookViewId="0">
      <selection activeCell="V52" sqref="V52"/>
    </sheetView>
  </sheetViews>
  <sheetFormatPr defaultRowHeight="15.75" x14ac:dyDescent="0.25"/>
  <cols>
    <col min="1" max="1" width="9.140625" style="81"/>
    <col min="2" max="2" width="44.5703125" style="76" customWidth="1"/>
    <col min="3" max="3" width="9.140625" style="76"/>
    <col min="4" max="4" width="9.140625" style="81"/>
    <col min="5" max="5" width="15.42578125" style="77" customWidth="1"/>
    <col min="6" max="6" width="16.85546875" style="77" customWidth="1"/>
    <col min="7" max="7" width="9.140625" style="74"/>
    <col min="8" max="8" width="4.85546875" style="81" customWidth="1"/>
    <col min="9" max="9" width="45.140625" style="76" customWidth="1"/>
    <col min="10" max="11" width="9.140625" style="76"/>
    <col min="12" max="12" width="15.42578125" style="77" customWidth="1"/>
    <col min="13" max="13" width="14.140625" style="77" customWidth="1"/>
    <col min="14" max="15" width="13.140625" style="75" customWidth="1"/>
    <col min="16" max="16" width="9.140625" style="73"/>
    <col min="17" max="17" width="5" style="76" customWidth="1"/>
    <col min="18" max="18" width="39.5703125" style="76" customWidth="1"/>
    <col min="19" max="20" width="9.140625" style="76"/>
    <col min="21" max="21" width="15.85546875" style="77" customWidth="1"/>
    <col min="22" max="22" width="15.5703125" style="77" customWidth="1"/>
    <col min="23" max="16384" width="9.140625" style="73"/>
  </cols>
  <sheetData>
    <row r="1" spans="1:22" ht="21.75" customHeight="1" x14ac:dyDescent="0.25">
      <c r="A1" s="141" t="s">
        <v>99</v>
      </c>
      <c r="B1" s="141"/>
      <c r="C1" s="141"/>
      <c r="D1" s="141"/>
      <c r="E1" s="141"/>
      <c r="F1" s="141"/>
      <c r="G1" s="89"/>
      <c r="H1" s="141" t="s">
        <v>102</v>
      </c>
      <c r="I1" s="141"/>
      <c r="J1" s="141"/>
      <c r="K1" s="141"/>
      <c r="L1" s="141"/>
      <c r="M1" s="141"/>
      <c r="N1" s="90"/>
      <c r="O1" s="90"/>
      <c r="P1" s="89"/>
      <c r="Q1" s="142" t="s">
        <v>103</v>
      </c>
      <c r="R1" s="142"/>
      <c r="S1" s="142"/>
      <c r="T1" s="142"/>
      <c r="U1" s="142"/>
      <c r="V1" s="142"/>
    </row>
    <row r="2" spans="1:22" ht="29.25" customHeight="1" x14ac:dyDescent="0.25">
      <c r="A2" s="143" t="s">
        <v>57</v>
      </c>
      <c r="B2" s="143"/>
      <c r="C2" s="143"/>
      <c r="D2" s="143"/>
      <c r="E2" s="143"/>
      <c r="F2" s="143"/>
      <c r="H2" s="143" t="str">
        <f>A2</f>
        <v>1.  Наименование техники ЭД244А1 гос. номер К226АХ136 с Евро3 на Евро2</v>
      </c>
      <c r="I2" s="143"/>
      <c r="J2" s="143"/>
      <c r="K2" s="143"/>
      <c r="L2" s="143"/>
      <c r="M2" s="143"/>
      <c r="Q2" s="143" t="str">
        <f>H2</f>
        <v>1.  Наименование техники ЭД244А1 гос. номер К226АХ136 с Евро3 на Евро2</v>
      </c>
      <c r="R2" s="143"/>
      <c r="S2" s="143"/>
      <c r="T2" s="143"/>
      <c r="U2" s="143"/>
      <c r="V2" s="143"/>
    </row>
    <row r="3" spans="1:22" x14ac:dyDescent="0.25">
      <c r="A3" s="143" t="s">
        <v>46</v>
      </c>
      <c r="B3" s="143"/>
      <c r="C3" s="143"/>
      <c r="H3" s="143" t="s">
        <v>46</v>
      </c>
      <c r="I3" s="143"/>
      <c r="J3" s="143"/>
      <c r="Q3" s="143" t="s">
        <v>46</v>
      </c>
      <c r="R3" s="143"/>
      <c r="S3" s="143"/>
    </row>
    <row r="4" spans="1:22" ht="12.75" customHeight="1" x14ac:dyDescent="0.25">
      <c r="Q4" s="67"/>
    </row>
    <row r="5" spans="1:22" ht="21" customHeight="1" x14ac:dyDescent="0.25">
      <c r="A5" s="140" t="s">
        <v>41</v>
      </c>
      <c r="B5" s="140" t="s">
        <v>42</v>
      </c>
      <c r="C5" s="140" t="s">
        <v>43</v>
      </c>
      <c r="D5" s="140" t="s">
        <v>36</v>
      </c>
      <c r="E5" s="139" t="s">
        <v>44</v>
      </c>
      <c r="F5" s="139" t="s">
        <v>45</v>
      </c>
      <c r="H5" s="140" t="s">
        <v>41</v>
      </c>
      <c r="I5" s="140" t="s">
        <v>42</v>
      </c>
      <c r="J5" s="140" t="s">
        <v>43</v>
      </c>
      <c r="K5" s="140" t="s">
        <v>36</v>
      </c>
      <c r="L5" s="139" t="s">
        <v>44</v>
      </c>
      <c r="M5" s="139" t="s">
        <v>45</v>
      </c>
      <c r="N5" s="55"/>
      <c r="O5" s="55"/>
      <c r="Q5" s="140" t="s">
        <v>41</v>
      </c>
      <c r="R5" s="140" t="s">
        <v>42</v>
      </c>
      <c r="S5" s="140" t="s">
        <v>43</v>
      </c>
      <c r="T5" s="140" t="s">
        <v>36</v>
      </c>
      <c r="U5" s="139" t="s">
        <v>44</v>
      </c>
      <c r="V5" s="139" t="s">
        <v>45</v>
      </c>
    </row>
    <row r="6" spans="1:22" ht="13.5" customHeight="1" x14ac:dyDescent="0.25">
      <c r="A6" s="140"/>
      <c r="B6" s="140"/>
      <c r="C6" s="140"/>
      <c r="D6" s="140"/>
      <c r="E6" s="139"/>
      <c r="F6" s="139"/>
      <c r="H6" s="140"/>
      <c r="I6" s="140"/>
      <c r="J6" s="140"/>
      <c r="K6" s="140"/>
      <c r="L6" s="139"/>
      <c r="M6" s="139"/>
      <c r="N6" s="55"/>
      <c r="O6" s="55"/>
      <c r="Q6" s="140"/>
      <c r="R6" s="140"/>
      <c r="S6" s="140"/>
      <c r="T6" s="140"/>
      <c r="U6" s="139"/>
      <c r="V6" s="139"/>
    </row>
    <row r="7" spans="1:22" ht="31.5" x14ac:dyDescent="0.25">
      <c r="A7" s="68">
        <v>1</v>
      </c>
      <c r="B7" s="69" t="s">
        <v>58</v>
      </c>
      <c r="C7" s="68" t="s">
        <v>53</v>
      </c>
      <c r="D7" s="68">
        <v>1</v>
      </c>
      <c r="E7" s="70">
        <v>30000</v>
      </c>
      <c r="F7" s="70">
        <f t="shared" ref="F7" si="0">E7*D7</f>
        <v>30000</v>
      </c>
      <c r="H7" s="68">
        <f>A7</f>
        <v>1</v>
      </c>
      <c r="I7" s="69" t="str">
        <f>B7</f>
        <v>Работы по переоборудованию а/м МАЗ с Евро3 на Евро2</v>
      </c>
      <c r="J7" s="68" t="str">
        <f>C7</f>
        <v>усл.</v>
      </c>
      <c r="K7" s="68">
        <f>D7</f>
        <v>1</v>
      </c>
      <c r="L7" s="70">
        <v>30000</v>
      </c>
      <c r="M7" s="70">
        <f>L7*K7</f>
        <v>30000</v>
      </c>
      <c r="N7" s="55"/>
      <c r="O7" s="55"/>
      <c r="Q7" s="68">
        <f>A7</f>
        <v>1</v>
      </c>
      <c r="R7" s="69" t="str">
        <f>B7</f>
        <v>Работы по переоборудованию а/м МАЗ с Евро3 на Евро2</v>
      </c>
      <c r="S7" s="69" t="str">
        <f>C7</f>
        <v>усл.</v>
      </c>
      <c r="T7" s="68">
        <f>D7</f>
        <v>1</v>
      </c>
      <c r="U7" s="70">
        <v>30000</v>
      </c>
      <c r="V7" s="70">
        <f>U7*T7</f>
        <v>30000</v>
      </c>
    </row>
    <row r="8" spans="1:22" x14ac:dyDescent="0.25">
      <c r="A8" s="71"/>
      <c r="B8" s="79"/>
      <c r="C8" s="79"/>
      <c r="D8" s="71"/>
      <c r="E8" s="80" t="s">
        <v>51</v>
      </c>
      <c r="F8" s="80">
        <f>SUM(F7:F7)</f>
        <v>30000</v>
      </c>
      <c r="H8" s="82"/>
      <c r="I8" s="78"/>
      <c r="J8" s="78"/>
      <c r="K8" s="78"/>
      <c r="L8" s="80" t="str">
        <f>E8</f>
        <v>Итого:</v>
      </c>
      <c r="M8" s="80">
        <f>SUM(M7:M7)</f>
        <v>30000</v>
      </c>
      <c r="Q8" s="78"/>
      <c r="R8" s="78"/>
      <c r="S8" s="78"/>
      <c r="T8" s="78"/>
      <c r="U8" s="80" t="str">
        <f>E8</f>
        <v>Итого:</v>
      </c>
      <c r="V8" s="80">
        <f>SUM(V7:V7)</f>
        <v>30000</v>
      </c>
    </row>
    <row r="9" spans="1:22" x14ac:dyDescent="0.25">
      <c r="A9" s="140" t="s">
        <v>41</v>
      </c>
      <c r="B9" s="140" t="s">
        <v>54</v>
      </c>
      <c r="C9" s="140" t="s">
        <v>43</v>
      </c>
      <c r="D9" s="140" t="s">
        <v>36</v>
      </c>
      <c r="E9" s="139" t="s">
        <v>44</v>
      </c>
      <c r="F9" s="139" t="s">
        <v>45</v>
      </c>
      <c r="H9" s="140" t="s">
        <v>41</v>
      </c>
      <c r="I9" s="140" t="s">
        <v>54</v>
      </c>
      <c r="J9" s="140" t="s">
        <v>43</v>
      </c>
      <c r="K9" s="144" t="s">
        <v>36</v>
      </c>
      <c r="L9" s="139" t="s">
        <v>44</v>
      </c>
      <c r="M9" s="139" t="s">
        <v>45</v>
      </c>
      <c r="Q9" s="140" t="s">
        <v>41</v>
      </c>
      <c r="R9" s="140" t="s">
        <v>54</v>
      </c>
      <c r="S9" s="140" t="s">
        <v>43</v>
      </c>
      <c r="T9" s="144" t="s">
        <v>36</v>
      </c>
      <c r="U9" s="139" t="s">
        <v>44</v>
      </c>
      <c r="V9" s="139" t="s">
        <v>45</v>
      </c>
    </row>
    <row r="10" spans="1:22" ht="26.25" customHeight="1" x14ac:dyDescent="0.25">
      <c r="A10" s="140"/>
      <c r="B10" s="140"/>
      <c r="C10" s="140"/>
      <c r="D10" s="140"/>
      <c r="E10" s="139"/>
      <c r="F10" s="139"/>
      <c r="H10" s="140"/>
      <c r="I10" s="140"/>
      <c r="J10" s="140"/>
      <c r="K10" s="144"/>
      <c r="L10" s="139"/>
      <c r="M10" s="139"/>
      <c r="Q10" s="140"/>
      <c r="R10" s="140"/>
      <c r="S10" s="140"/>
      <c r="T10" s="144"/>
      <c r="U10" s="139"/>
      <c r="V10" s="139"/>
    </row>
    <row r="11" spans="1:22" ht="31.5" x14ac:dyDescent="0.25">
      <c r="A11" s="68">
        <v>1</v>
      </c>
      <c r="B11" s="69" t="s">
        <v>59</v>
      </c>
      <c r="C11" s="68" t="s">
        <v>55</v>
      </c>
      <c r="D11" s="68">
        <v>1</v>
      </c>
      <c r="E11" s="70">
        <v>1650</v>
      </c>
      <c r="F11" s="70">
        <f>E11*D11</f>
        <v>1650</v>
      </c>
      <c r="H11" s="68">
        <f>A11</f>
        <v>1</v>
      </c>
      <c r="I11" s="69" t="str">
        <f>B11</f>
        <v>V8M E4-E2 620 трубка отвода масла (ЯМЗ)</v>
      </c>
      <c r="J11" s="68" t="str">
        <f>C11</f>
        <v>шт</v>
      </c>
      <c r="K11" s="68">
        <v>1</v>
      </c>
      <c r="L11" s="70">
        <v>1700</v>
      </c>
      <c r="M11" s="70">
        <f>L11*K11</f>
        <v>1700</v>
      </c>
      <c r="Q11" s="68">
        <f>A11</f>
        <v>1</v>
      </c>
      <c r="R11" s="69" t="str">
        <f>B11</f>
        <v>V8M E4-E2 620 трубка отвода масла (ЯМЗ)</v>
      </c>
      <c r="S11" s="68" t="str">
        <f>C11</f>
        <v>шт</v>
      </c>
      <c r="T11" s="68">
        <v>1</v>
      </c>
      <c r="U11" s="70">
        <v>1685</v>
      </c>
      <c r="V11" s="70">
        <f>U11*T11</f>
        <v>1685</v>
      </c>
    </row>
    <row r="12" spans="1:22" x14ac:dyDescent="0.25">
      <c r="A12" s="71">
        <v>2</v>
      </c>
      <c r="B12" s="103" t="s">
        <v>60</v>
      </c>
      <c r="C12" s="71" t="s">
        <v>55</v>
      </c>
      <c r="D12" s="71">
        <v>2</v>
      </c>
      <c r="E12" s="70">
        <v>350</v>
      </c>
      <c r="F12" s="70">
        <f t="shared" ref="F12:F50" si="1">E12*D12</f>
        <v>700</v>
      </c>
      <c r="H12" s="68">
        <f t="shared" ref="H12:H50" si="2">A12</f>
        <v>2</v>
      </c>
      <c r="I12" s="69" t="str">
        <f t="shared" ref="I12:I50" si="3">B12</f>
        <v>V8M Е4-Е2-264-П29 болт</v>
      </c>
      <c r="J12" s="68" t="str">
        <f t="shared" ref="J12:J50" si="4">C12</f>
        <v>шт</v>
      </c>
      <c r="K12" s="68">
        <v>2</v>
      </c>
      <c r="L12" s="70">
        <v>350</v>
      </c>
      <c r="M12" s="70">
        <f t="shared" ref="M12:M50" si="5">L12*K12</f>
        <v>700</v>
      </c>
      <c r="Q12" s="68">
        <f t="shared" ref="Q12:Q50" si="6">A12</f>
        <v>2</v>
      </c>
      <c r="R12" s="69" t="str">
        <f t="shared" ref="R12:R50" si="7">B12</f>
        <v>V8M Е4-Е2-264-П29 болт</v>
      </c>
      <c r="S12" s="68" t="str">
        <f t="shared" ref="S12:S50" si="8">C12</f>
        <v>шт</v>
      </c>
      <c r="T12" s="68">
        <v>2</v>
      </c>
      <c r="U12" s="72">
        <v>310</v>
      </c>
      <c r="V12" s="70">
        <f t="shared" ref="V12:V50" si="9">U12*T12</f>
        <v>620</v>
      </c>
    </row>
    <row r="13" spans="1:22" ht="31.5" x14ac:dyDescent="0.25">
      <c r="A13" s="71">
        <v>3</v>
      </c>
      <c r="B13" s="103" t="s">
        <v>61</v>
      </c>
      <c r="C13" s="71" t="s">
        <v>55</v>
      </c>
      <c r="D13" s="71">
        <v>4</v>
      </c>
      <c r="E13" s="70">
        <v>100</v>
      </c>
      <c r="F13" s="70">
        <f t="shared" si="1"/>
        <v>400</v>
      </c>
      <c r="H13" s="68">
        <f t="shared" si="2"/>
        <v>3</v>
      </c>
      <c r="I13" s="69" t="str">
        <f t="shared" si="3"/>
        <v>V8M Е4-Е2-624 шайба уплотнительная</v>
      </c>
      <c r="J13" s="68" t="str">
        <f t="shared" si="4"/>
        <v>шт</v>
      </c>
      <c r="K13" s="68">
        <v>4</v>
      </c>
      <c r="L13" s="70">
        <v>100</v>
      </c>
      <c r="M13" s="70">
        <f t="shared" si="5"/>
        <v>400</v>
      </c>
      <c r="Q13" s="68">
        <f t="shared" si="6"/>
        <v>3</v>
      </c>
      <c r="R13" s="69" t="str">
        <f t="shared" si="7"/>
        <v>V8M Е4-Е2-624 шайба уплотнительная</v>
      </c>
      <c r="S13" s="68" t="str">
        <f t="shared" si="8"/>
        <v>шт</v>
      </c>
      <c r="T13" s="68">
        <v>4</v>
      </c>
      <c r="U13" s="72">
        <v>85</v>
      </c>
      <c r="V13" s="70">
        <f t="shared" si="9"/>
        <v>340</v>
      </c>
    </row>
    <row r="14" spans="1:22" ht="31.5" x14ac:dyDescent="0.25">
      <c r="A14" s="68">
        <v>4</v>
      </c>
      <c r="B14" s="103" t="s">
        <v>62</v>
      </c>
      <c r="C14" s="71" t="s">
        <v>55</v>
      </c>
      <c r="D14" s="71">
        <v>8</v>
      </c>
      <c r="E14" s="70">
        <v>350</v>
      </c>
      <c r="F14" s="70">
        <f t="shared" si="1"/>
        <v>2800</v>
      </c>
      <c r="H14" s="68">
        <f t="shared" si="2"/>
        <v>4</v>
      </c>
      <c r="I14" s="69" t="str">
        <f t="shared" si="3"/>
        <v>V8M Е4-Е2-308-Г трубка высокого давления (ЯМЗ)</v>
      </c>
      <c r="J14" s="68" t="str">
        <f t="shared" si="4"/>
        <v>шт</v>
      </c>
      <c r="K14" s="68">
        <v>8</v>
      </c>
      <c r="L14" s="70">
        <v>360</v>
      </c>
      <c r="M14" s="70">
        <f t="shared" si="5"/>
        <v>2880</v>
      </c>
      <c r="Q14" s="68">
        <f t="shared" si="6"/>
        <v>4</v>
      </c>
      <c r="R14" s="69" t="str">
        <f t="shared" si="7"/>
        <v>V8M Е4-Е2-308-Г трубка высокого давления (ЯМЗ)</v>
      </c>
      <c r="S14" s="68" t="str">
        <f t="shared" si="8"/>
        <v>шт</v>
      </c>
      <c r="T14" s="68">
        <v>8</v>
      </c>
      <c r="U14" s="72">
        <v>355</v>
      </c>
      <c r="V14" s="70">
        <f t="shared" si="9"/>
        <v>2840</v>
      </c>
    </row>
    <row r="15" spans="1:22" ht="31.5" x14ac:dyDescent="0.25">
      <c r="A15" s="101">
        <v>5</v>
      </c>
      <c r="B15" s="103" t="s">
        <v>63</v>
      </c>
      <c r="C15" s="71" t="s">
        <v>55</v>
      </c>
      <c r="D15" s="71">
        <v>26</v>
      </c>
      <c r="E15" s="70">
        <v>50</v>
      </c>
      <c r="F15" s="70">
        <f t="shared" si="1"/>
        <v>1300</v>
      </c>
      <c r="H15" s="68">
        <f t="shared" si="2"/>
        <v>5</v>
      </c>
      <c r="I15" s="69" t="str">
        <f t="shared" si="3"/>
        <v>V8M Е4-Е2-482-П34 шайба (ф 10,2х14,2мм)</v>
      </c>
      <c r="J15" s="68" t="str">
        <f t="shared" si="4"/>
        <v>шт</v>
      </c>
      <c r="K15" s="68">
        <v>26</v>
      </c>
      <c r="L15" s="70">
        <v>70</v>
      </c>
      <c r="M15" s="70">
        <f t="shared" si="5"/>
        <v>1820</v>
      </c>
      <c r="Q15" s="68">
        <f t="shared" si="6"/>
        <v>5</v>
      </c>
      <c r="R15" s="69" t="str">
        <f t="shared" si="7"/>
        <v>V8M Е4-Е2-482-П34 шайба (ф 10,2х14,2мм)</v>
      </c>
      <c r="S15" s="68" t="str">
        <f t="shared" si="8"/>
        <v>шт</v>
      </c>
      <c r="T15" s="68">
        <v>26</v>
      </c>
      <c r="U15" s="72">
        <v>65</v>
      </c>
      <c r="V15" s="70">
        <f t="shared" si="9"/>
        <v>1690</v>
      </c>
    </row>
    <row r="16" spans="1:22" ht="31.5" x14ac:dyDescent="0.25">
      <c r="A16" s="101">
        <v>6</v>
      </c>
      <c r="B16" s="103" t="s">
        <v>64</v>
      </c>
      <c r="C16" s="71" t="s">
        <v>55</v>
      </c>
      <c r="D16" s="71">
        <v>13</v>
      </c>
      <c r="E16" s="70">
        <v>100</v>
      </c>
      <c r="F16" s="70">
        <f t="shared" si="1"/>
        <v>1300</v>
      </c>
      <c r="H16" s="68">
        <f t="shared" si="2"/>
        <v>6</v>
      </c>
      <c r="I16" s="69" t="str">
        <f t="shared" si="3"/>
        <v>V8M Е4-Е2-122-П2 болт топливный М10*22</v>
      </c>
      <c r="J16" s="68" t="str">
        <f t="shared" si="4"/>
        <v>шт</v>
      </c>
      <c r="K16" s="68">
        <v>13</v>
      </c>
      <c r="L16" s="70">
        <v>100</v>
      </c>
      <c r="M16" s="70">
        <f t="shared" si="5"/>
        <v>1300</v>
      </c>
      <c r="Q16" s="68">
        <f t="shared" si="6"/>
        <v>6</v>
      </c>
      <c r="R16" s="69" t="str">
        <f t="shared" si="7"/>
        <v>V8M Е4-Е2-122-П2 болт топливный М10*22</v>
      </c>
      <c r="S16" s="68" t="str">
        <f t="shared" si="8"/>
        <v>шт</v>
      </c>
      <c r="T16" s="68">
        <v>13</v>
      </c>
      <c r="U16" s="72">
        <v>105</v>
      </c>
      <c r="V16" s="70">
        <f t="shared" si="9"/>
        <v>1365</v>
      </c>
    </row>
    <row r="17" spans="1:22" x14ac:dyDescent="0.25">
      <c r="A17" s="68">
        <v>7</v>
      </c>
      <c r="B17" s="103" t="s">
        <v>65</v>
      </c>
      <c r="C17" s="71" t="s">
        <v>55</v>
      </c>
      <c r="D17" s="71">
        <v>1</v>
      </c>
      <c r="E17" s="70">
        <v>1500</v>
      </c>
      <c r="F17" s="70">
        <f t="shared" si="1"/>
        <v>1500</v>
      </c>
      <c r="H17" s="68">
        <f t="shared" si="2"/>
        <v>7</v>
      </c>
      <c r="I17" s="69" t="str">
        <f t="shared" si="3"/>
        <v>V8M Е4-Е2-346-В2 труба (ЯМЗ)</v>
      </c>
      <c r="J17" s="68" t="str">
        <f t="shared" si="4"/>
        <v>шт</v>
      </c>
      <c r="K17" s="68">
        <v>1</v>
      </c>
      <c r="L17" s="70">
        <v>1500</v>
      </c>
      <c r="M17" s="70">
        <f t="shared" si="5"/>
        <v>1500</v>
      </c>
      <c r="Q17" s="68">
        <f t="shared" si="6"/>
        <v>7</v>
      </c>
      <c r="R17" s="69" t="str">
        <f t="shared" si="7"/>
        <v>V8M Е4-Е2-346-В2 труба (ЯМЗ)</v>
      </c>
      <c r="S17" s="68" t="str">
        <f t="shared" si="8"/>
        <v>шт</v>
      </c>
      <c r="T17" s="68">
        <v>1</v>
      </c>
      <c r="U17" s="72">
        <v>1450</v>
      </c>
      <c r="V17" s="70">
        <f t="shared" si="9"/>
        <v>1450</v>
      </c>
    </row>
    <row r="18" spans="1:22" ht="31.5" x14ac:dyDescent="0.25">
      <c r="A18" s="101">
        <v>8</v>
      </c>
      <c r="B18" s="103" t="s">
        <v>66</v>
      </c>
      <c r="C18" s="71" t="s">
        <v>55</v>
      </c>
      <c r="D18" s="71">
        <v>2</v>
      </c>
      <c r="E18" s="70">
        <v>1500</v>
      </c>
      <c r="F18" s="70">
        <f t="shared" si="1"/>
        <v>3000</v>
      </c>
      <c r="H18" s="68">
        <f t="shared" si="2"/>
        <v>8</v>
      </c>
      <c r="I18" s="69" t="str">
        <f t="shared" si="3"/>
        <v>V8M Е4-Е2-370-Б труба дренажная (ЯМЗ)</v>
      </c>
      <c r="J18" s="68" t="str">
        <f t="shared" si="4"/>
        <v>шт</v>
      </c>
      <c r="K18" s="68">
        <v>2</v>
      </c>
      <c r="L18" s="70">
        <v>1500</v>
      </c>
      <c r="M18" s="70">
        <f t="shared" si="5"/>
        <v>3000</v>
      </c>
      <c r="Q18" s="68">
        <f t="shared" si="6"/>
        <v>8</v>
      </c>
      <c r="R18" s="69" t="str">
        <f t="shared" si="7"/>
        <v>V8M Е4-Е2-370-Б труба дренажная (ЯМЗ)</v>
      </c>
      <c r="S18" s="68" t="str">
        <f t="shared" si="8"/>
        <v>шт</v>
      </c>
      <c r="T18" s="68">
        <v>2</v>
      </c>
      <c r="U18" s="72">
        <v>1465</v>
      </c>
      <c r="V18" s="70">
        <f t="shared" si="9"/>
        <v>2930</v>
      </c>
    </row>
    <row r="19" spans="1:22" x14ac:dyDescent="0.25">
      <c r="A19" s="101">
        <v>9</v>
      </c>
      <c r="B19" s="103" t="s">
        <v>67</v>
      </c>
      <c r="C19" s="71" t="s">
        <v>55</v>
      </c>
      <c r="D19" s="71">
        <v>2</v>
      </c>
      <c r="E19" s="70">
        <v>220</v>
      </c>
      <c r="F19" s="70">
        <f t="shared" si="1"/>
        <v>440</v>
      </c>
      <c r="H19" s="68">
        <f t="shared" si="2"/>
        <v>9</v>
      </c>
      <c r="I19" s="69" t="str">
        <f t="shared" si="3"/>
        <v>V8M Е4-Е2-650-П29 нипель</v>
      </c>
      <c r="J19" s="68" t="str">
        <f t="shared" si="4"/>
        <v>шт</v>
      </c>
      <c r="K19" s="68">
        <v>2</v>
      </c>
      <c r="L19" s="70">
        <v>200</v>
      </c>
      <c r="M19" s="70">
        <f t="shared" si="5"/>
        <v>400</v>
      </c>
      <c r="Q19" s="68">
        <f t="shared" si="6"/>
        <v>9</v>
      </c>
      <c r="R19" s="69" t="str">
        <f t="shared" si="7"/>
        <v>V8M Е4-Е2-650-П29 нипель</v>
      </c>
      <c r="S19" s="68" t="str">
        <f t="shared" si="8"/>
        <v>шт</v>
      </c>
      <c r="T19" s="68">
        <v>2</v>
      </c>
      <c r="U19" s="72">
        <v>180</v>
      </c>
      <c r="V19" s="70">
        <f t="shared" si="9"/>
        <v>360</v>
      </c>
    </row>
    <row r="20" spans="1:22" ht="31.5" x14ac:dyDescent="0.25">
      <c r="A20" s="68">
        <v>10</v>
      </c>
      <c r="B20" s="103" t="s">
        <v>68</v>
      </c>
      <c r="C20" s="71" t="s">
        <v>55</v>
      </c>
      <c r="D20" s="71">
        <v>2</v>
      </c>
      <c r="E20" s="70">
        <v>150</v>
      </c>
      <c r="F20" s="70">
        <f t="shared" si="1"/>
        <v>300</v>
      </c>
      <c r="H20" s="68">
        <f t="shared" si="2"/>
        <v>10</v>
      </c>
      <c r="I20" s="69" t="str">
        <f t="shared" si="3"/>
        <v>V8M Е4-Е2-430 Наконечник топливной трубки</v>
      </c>
      <c r="J20" s="68" t="str">
        <f t="shared" si="4"/>
        <v>шт</v>
      </c>
      <c r="K20" s="68">
        <v>2</v>
      </c>
      <c r="L20" s="70">
        <v>150</v>
      </c>
      <c r="M20" s="70">
        <f t="shared" si="5"/>
        <v>300</v>
      </c>
      <c r="Q20" s="68">
        <f t="shared" si="6"/>
        <v>10</v>
      </c>
      <c r="R20" s="69" t="str">
        <f t="shared" si="7"/>
        <v>V8M Е4-Е2-430 Наконечник топливной трубки</v>
      </c>
      <c r="S20" s="68" t="str">
        <f t="shared" si="8"/>
        <v>шт</v>
      </c>
      <c r="T20" s="68">
        <v>2</v>
      </c>
      <c r="U20" s="72">
        <v>145</v>
      </c>
      <c r="V20" s="70">
        <f t="shared" si="9"/>
        <v>290</v>
      </c>
    </row>
    <row r="21" spans="1:22" x14ac:dyDescent="0.25">
      <c r="A21" s="101">
        <v>11</v>
      </c>
      <c r="B21" s="103" t="s">
        <v>69</v>
      </c>
      <c r="C21" s="71" t="s">
        <v>55</v>
      </c>
      <c r="D21" s="71">
        <v>13</v>
      </c>
      <c r="E21" s="70">
        <v>50</v>
      </c>
      <c r="F21" s="70">
        <f t="shared" si="1"/>
        <v>650</v>
      </c>
      <c r="H21" s="68">
        <f t="shared" si="2"/>
        <v>11</v>
      </c>
      <c r="I21" s="69" t="str">
        <f t="shared" si="3"/>
        <v>V8M Е4-Е2-326-П шайба (сталь)</v>
      </c>
      <c r="J21" s="68" t="str">
        <f t="shared" si="4"/>
        <v>шт</v>
      </c>
      <c r="K21" s="68">
        <v>13</v>
      </c>
      <c r="L21" s="70">
        <v>70</v>
      </c>
      <c r="M21" s="70">
        <f t="shared" si="5"/>
        <v>910</v>
      </c>
      <c r="Q21" s="68">
        <f t="shared" si="6"/>
        <v>11</v>
      </c>
      <c r="R21" s="69" t="str">
        <f t="shared" si="7"/>
        <v>V8M Е4-Е2-326-П шайба (сталь)</v>
      </c>
      <c r="S21" s="68" t="str">
        <f t="shared" si="8"/>
        <v>шт</v>
      </c>
      <c r="T21" s="68">
        <v>13</v>
      </c>
      <c r="U21" s="72">
        <v>65</v>
      </c>
      <c r="V21" s="70">
        <f t="shared" si="9"/>
        <v>845</v>
      </c>
    </row>
    <row r="22" spans="1:22" x14ac:dyDescent="0.25">
      <c r="A22" s="101">
        <v>12</v>
      </c>
      <c r="B22" s="103" t="s">
        <v>70</v>
      </c>
      <c r="C22" s="101" t="s">
        <v>55</v>
      </c>
      <c r="D22" s="71">
        <v>3</v>
      </c>
      <c r="E22" s="70">
        <v>200</v>
      </c>
      <c r="F22" s="70">
        <f t="shared" si="1"/>
        <v>600</v>
      </c>
      <c r="H22" s="68">
        <f t="shared" si="2"/>
        <v>12</v>
      </c>
      <c r="I22" s="69" t="str">
        <f t="shared" si="3"/>
        <v>V8M Е4-Е2-096 болт</v>
      </c>
      <c r="J22" s="68" t="str">
        <f t="shared" si="4"/>
        <v>шт</v>
      </c>
      <c r="K22" s="68">
        <v>3</v>
      </c>
      <c r="L22" s="70">
        <v>180</v>
      </c>
      <c r="M22" s="70">
        <f t="shared" si="5"/>
        <v>540</v>
      </c>
      <c r="Q22" s="68">
        <f t="shared" si="6"/>
        <v>12</v>
      </c>
      <c r="R22" s="69" t="str">
        <f t="shared" si="7"/>
        <v>V8M Е4-Е2-096 болт</v>
      </c>
      <c r="S22" s="68" t="str">
        <f t="shared" si="8"/>
        <v>шт</v>
      </c>
      <c r="T22" s="68">
        <v>3</v>
      </c>
      <c r="U22" s="72">
        <v>181</v>
      </c>
      <c r="V22" s="70">
        <f t="shared" si="9"/>
        <v>543</v>
      </c>
    </row>
    <row r="23" spans="1:22" ht="31.5" x14ac:dyDescent="0.25">
      <c r="A23" s="68">
        <v>13</v>
      </c>
      <c r="B23" s="103" t="s">
        <v>71</v>
      </c>
      <c r="C23" s="101" t="s">
        <v>55</v>
      </c>
      <c r="D23" s="71">
        <v>1</v>
      </c>
      <c r="E23" s="70">
        <v>1450</v>
      </c>
      <c r="F23" s="70">
        <f t="shared" si="1"/>
        <v>1450</v>
      </c>
      <c r="H23" s="68">
        <f t="shared" si="2"/>
        <v>13</v>
      </c>
      <c r="I23" s="69" t="str">
        <f t="shared" si="3"/>
        <v>V8M Е4-Е2-422 А трубка отводящая от ТННД</v>
      </c>
      <c r="J23" s="68" t="str">
        <f t="shared" si="4"/>
        <v>шт</v>
      </c>
      <c r="K23" s="68">
        <v>1</v>
      </c>
      <c r="L23" s="70">
        <v>1350</v>
      </c>
      <c r="M23" s="70">
        <f t="shared" si="5"/>
        <v>1350</v>
      </c>
      <c r="Q23" s="68">
        <f t="shared" si="6"/>
        <v>13</v>
      </c>
      <c r="R23" s="69" t="str">
        <f t="shared" si="7"/>
        <v>V8M Е4-Е2-422 А трубка отводящая от ТННД</v>
      </c>
      <c r="S23" s="68" t="str">
        <f t="shared" si="8"/>
        <v>шт</v>
      </c>
      <c r="T23" s="68">
        <v>1</v>
      </c>
      <c r="U23" s="72">
        <v>1335</v>
      </c>
      <c r="V23" s="70">
        <f t="shared" si="9"/>
        <v>1335</v>
      </c>
    </row>
    <row r="24" spans="1:22" x14ac:dyDescent="0.25">
      <c r="A24" s="101">
        <v>14</v>
      </c>
      <c r="B24" s="103" t="s">
        <v>72</v>
      </c>
      <c r="C24" s="71" t="s">
        <v>55</v>
      </c>
      <c r="D24" s="71">
        <v>1</v>
      </c>
      <c r="E24" s="70">
        <v>1400</v>
      </c>
      <c r="F24" s="70">
        <f t="shared" si="1"/>
        <v>1400</v>
      </c>
      <c r="H24" s="68">
        <f t="shared" si="2"/>
        <v>14</v>
      </c>
      <c r="I24" s="69" t="str">
        <f t="shared" si="3"/>
        <v>V8M Е4-Е2-426 трубка подводящая</v>
      </c>
      <c r="J24" s="68" t="str">
        <f t="shared" si="4"/>
        <v>шт</v>
      </c>
      <c r="K24" s="68">
        <v>1</v>
      </c>
      <c r="L24" s="70">
        <v>1300</v>
      </c>
      <c r="M24" s="70">
        <f t="shared" si="5"/>
        <v>1300</v>
      </c>
      <c r="Q24" s="68">
        <f t="shared" si="6"/>
        <v>14</v>
      </c>
      <c r="R24" s="69" t="str">
        <f t="shared" si="7"/>
        <v>V8M Е4-Е2-426 трубка подводящая</v>
      </c>
      <c r="S24" s="68" t="str">
        <f t="shared" si="8"/>
        <v>шт</v>
      </c>
      <c r="T24" s="68">
        <v>1</v>
      </c>
      <c r="U24" s="72">
        <v>1300</v>
      </c>
      <c r="V24" s="70">
        <f t="shared" si="9"/>
        <v>1300</v>
      </c>
    </row>
    <row r="25" spans="1:22" x14ac:dyDescent="0.25">
      <c r="A25" s="101">
        <v>15</v>
      </c>
      <c r="B25" s="103" t="s">
        <v>73</v>
      </c>
      <c r="C25" s="71" t="s">
        <v>55</v>
      </c>
      <c r="D25" s="71">
        <v>1</v>
      </c>
      <c r="E25" s="70">
        <v>60</v>
      </c>
      <c r="F25" s="70">
        <f t="shared" si="1"/>
        <v>60</v>
      </c>
      <c r="H25" s="68">
        <f t="shared" si="2"/>
        <v>15</v>
      </c>
      <c r="I25" s="69" t="str">
        <f t="shared" si="3"/>
        <v>V8M Е4-Е2-384 трубка отводящая</v>
      </c>
      <c r="J25" s="68" t="str">
        <f t="shared" si="4"/>
        <v>шт</v>
      </c>
      <c r="K25" s="68">
        <v>1</v>
      </c>
      <c r="L25" s="70">
        <v>1000</v>
      </c>
      <c r="M25" s="70">
        <f t="shared" si="5"/>
        <v>1000</v>
      </c>
      <c r="Q25" s="68">
        <f t="shared" si="6"/>
        <v>15</v>
      </c>
      <c r="R25" s="69" t="str">
        <f t="shared" si="7"/>
        <v>V8M Е4-Е2-384 трубка отводящая</v>
      </c>
      <c r="S25" s="68" t="str">
        <f t="shared" si="8"/>
        <v>шт</v>
      </c>
      <c r="T25" s="68">
        <v>1</v>
      </c>
      <c r="U25" s="72">
        <v>990</v>
      </c>
      <c r="V25" s="70">
        <f t="shared" si="9"/>
        <v>990</v>
      </c>
    </row>
    <row r="26" spans="1:22" ht="31.5" x14ac:dyDescent="0.25">
      <c r="A26" s="68">
        <v>16</v>
      </c>
      <c r="B26" s="103" t="s">
        <v>74</v>
      </c>
      <c r="C26" s="71" t="s">
        <v>55</v>
      </c>
      <c r="D26" s="71">
        <v>8</v>
      </c>
      <c r="E26" s="70">
        <v>60</v>
      </c>
      <c r="F26" s="70">
        <f t="shared" si="1"/>
        <v>480</v>
      </c>
      <c r="H26" s="68">
        <f t="shared" si="2"/>
        <v>16</v>
      </c>
      <c r="I26" s="69" t="str">
        <f t="shared" si="3"/>
        <v>V8M Е4-Е2-368 прокладка трубки ТНВД</v>
      </c>
      <c r="J26" s="68" t="str">
        <f t="shared" si="4"/>
        <v>шт</v>
      </c>
      <c r="K26" s="68">
        <v>8</v>
      </c>
      <c r="L26" s="70">
        <v>65</v>
      </c>
      <c r="M26" s="70">
        <f t="shared" si="5"/>
        <v>520</v>
      </c>
      <c r="Q26" s="68">
        <f t="shared" si="6"/>
        <v>16</v>
      </c>
      <c r="R26" s="69" t="str">
        <f t="shared" si="7"/>
        <v>V8M Е4-Е2-368 прокладка трубки ТНВД</v>
      </c>
      <c r="S26" s="68" t="str">
        <f t="shared" si="8"/>
        <v>шт</v>
      </c>
      <c r="T26" s="68">
        <v>8</v>
      </c>
      <c r="U26" s="72">
        <v>65</v>
      </c>
      <c r="V26" s="70">
        <f t="shared" si="9"/>
        <v>520</v>
      </c>
    </row>
    <row r="27" spans="1:22" x14ac:dyDescent="0.25">
      <c r="A27" s="101">
        <v>17</v>
      </c>
      <c r="B27" s="103" t="s">
        <v>75</v>
      </c>
      <c r="C27" s="71" t="s">
        <v>55</v>
      </c>
      <c r="D27" s="71">
        <v>2</v>
      </c>
      <c r="E27" s="70">
        <v>350</v>
      </c>
      <c r="F27" s="70">
        <f t="shared" si="1"/>
        <v>700</v>
      </c>
      <c r="H27" s="68">
        <f t="shared" si="2"/>
        <v>17</v>
      </c>
      <c r="I27" s="69" t="str">
        <f t="shared" si="3"/>
        <v>V8M Е4-Е2-260-П2 болт</v>
      </c>
      <c r="J27" s="68" t="str">
        <f t="shared" si="4"/>
        <v>шт</v>
      </c>
      <c r="K27" s="68">
        <v>2</v>
      </c>
      <c r="L27" s="70">
        <v>360</v>
      </c>
      <c r="M27" s="70">
        <f t="shared" si="5"/>
        <v>720</v>
      </c>
      <c r="Q27" s="68">
        <f t="shared" si="6"/>
        <v>17</v>
      </c>
      <c r="R27" s="69" t="str">
        <f t="shared" si="7"/>
        <v>V8M Е4-Е2-260-П2 болт</v>
      </c>
      <c r="S27" s="68" t="str">
        <f t="shared" si="8"/>
        <v>шт</v>
      </c>
      <c r="T27" s="68">
        <v>2</v>
      </c>
      <c r="U27" s="72">
        <v>365</v>
      </c>
      <c r="V27" s="70">
        <f t="shared" si="9"/>
        <v>730</v>
      </c>
    </row>
    <row r="28" spans="1:22" ht="31.5" x14ac:dyDescent="0.25">
      <c r="A28" s="101">
        <v>18</v>
      </c>
      <c r="B28" s="103" t="s">
        <v>76</v>
      </c>
      <c r="C28" s="71" t="s">
        <v>55</v>
      </c>
      <c r="D28" s="71">
        <v>1</v>
      </c>
      <c r="E28" s="70">
        <v>800</v>
      </c>
      <c r="F28" s="70">
        <f t="shared" si="1"/>
        <v>800</v>
      </c>
      <c r="H28" s="68">
        <f t="shared" si="2"/>
        <v>18</v>
      </c>
      <c r="I28" s="69" t="str">
        <f t="shared" si="3"/>
        <v>V8M Е4-Е2-826 трубка топливная от ТНВД</v>
      </c>
      <c r="J28" s="68" t="str">
        <f t="shared" si="4"/>
        <v>шт</v>
      </c>
      <c r="K28" s="68">
        <v>1</v>
      </c>
      <c r="L28" s="70">
        <v>800</v>
      </c>
      <c r="M28" s="70">
        <f t="shared" si="5"/>
        <v>800</v>
      </c>
      <c r="Q28" s="68">
        <f t="shared" si="6"/>
        <v>18</v>
      </c>
      <c r="R28" s="69" t="str">
        <f t="shared" si="7"/>
        <v>V8M Е4-Е2-826 трубка топливная от ТНВД</v>
      </c>
      <c r="S28" s="68" t="str">
        <f t="shared" si="8"/>
        <v>шт</v>
      </c>
      <c r="T28" s="68">
        <v>1</v>
      </c>
      <c r="U28" s="72">
        <v>810</v>
      </c>
      <c r="V28" s="70">
        <f t="shared" si="9"/>
        <v>810</v>
      </c>
    </row>
    <row r="29" spans="1:22" x14ac:dyDescent="0.25">
      <c r="A29" s="68">
        <v>19</v>
      </c>
      <c r="B29" s="103" t="s">
        <v>77</v>
      </c>
      <c r="C29" s="71" t="s">
        <v>55</v>
      </c>
      <c r="D29" s="71">
        <v>1</v>
      </c>
      <c r="E29" s="70">
        <v>140000</v>
      </c>
      <c r="F29" s="70">
        <f t="shared" si="1"/>
        <v>140000</v>
      </c>
      <c r="H29" s="68">
        <f t="shared" si="2"/>
        <v>19</v>
      </c>
      <c r="I29" s="69" t="str">
        <f t="shared" si="3"/>
        <v>V8M Е4-Е2-005-40 ТНВД (ЯМЗ-7511)</v>
      </c>
      <c r="J29" s="68" t="str">
        <f t="shared" si="4"/>
        <v>шт</v>
      </c>
      <c r="K29" s="68">
        <v>1</v>
      </c>
      <c r="L29" s="70">
        <v>137000</v>
      </c>
      <c r="M29" s="70">
        <f t="shared" si="5"/>
        <v>137000</v>
      </c>
      <c r="Q29" s="68">
        <f t="shared" si="6"/>
        <v>19</v>
      </c>
      <c r="R29" s="69" t="str">
        <f t="shared" si="7"/>
        <v>V8M Е4-Е2-005-40 ТНВД (ЯМЗ-7511)</v>
      </c>
      <c r="S29" s="68" t="str">
        <f t="shared" si="8"/>
        <v>шт</v>
      </c>
      <c r="T29" s="68">
        <v>1</v>
      </c>
      <c r="U29" s="72">
        <v>134300</v>
      </c>
      <c r="V29" s="70">
        <f t="shared" si="9"/>
        <v>134300</v>
      </c>
    </row>
    <row r="30" spans="1:22" x14ac:dyDescent="0.25">
      <c r="A30" s="101">
        <v>20</v>
      </c>
      <c r="B30" s="103" t="s">
        <v>78</v>
      </c>
      <c r="C30" s="71" t="s">
        <v>55</v>
      </c>
      <c r="D30" s="71">
        <v>8</v>
      </c>
      <c r="E30" s="70">
        <v>200</v>
      </c>
      <c r="F30" s="70">
        <f t="shared" si="1"/>
        <v>1600</v>
      </c>
      <c r="H30" s="68">
        <f t="shared" si="2"/>
        <v>20</v>
      </c>
      <c r="I30" s="69" t="str">
        <f t="shared" si="3"/>
        <v>V8M Е4-Е2-43-П2 Шпилька</v>
      </c>
      <c r="J30" s="68" t="str">
        <f t="shared" si="4"/>
        <v>шт</v>
      </c>
      <c r="K30" s="68">
        <v>8</v>
      </c>
      <c r="L30" s="70">
        <v>180</v>
      </c>
      <c r="M30" s="70">
        <f t="shared" si="5"/>
        <v>1440</v>
      </c>
      <c r="Q30" s="68">
        <f t="shared" si="6"/>
        <v>20</v>
      </c>
      <c r="R30" s="69" t="str">
        <f t="shared" si="7"/>
        <v>V8M Е4-Е2-43-П2 Шпилька</v>
      </c>
      <c r="S30" s="68" t="str">
        <f t="shared" si="8"/>
        <v>шт</v>
      </c>
      <c r="T30" s="68">
        <v>8</v>
      </c>
      <c r="U30" s="72">
        <v>175</v>
      </c>
      <c r="V30" s="70">
        <f t="shared" si="9"/>
        <v>1400</v>
      </c>
    </row>
    <row r="31" spans="1:22" ht="31.5" x14ac:dyDescent="0.25">
      <c r="A31" s="101">
        <v>21</v>
      </c>
      <c r="B31" s="103" t="s">
        <v>79</v>
      </c>
      <c r="C31" s="71" t="s">
        <v>55</v>
      </c>
      <c r="D31" s="71">
        <v>8</v>
      </c>
      <c r="E31" s="70">
        <v>420</v>
      </c>
      <c r="F31" s="70">
        <f t="shared" si="1"/>
        <v>3360</v>
      </c>
      <c r="H31" s="68">
        <f t="shared" si="2"/>
        <v>21</v>
      </c>
      <c r="I31" s="69" t="str">
        <f t="shared" si="3"/>
        <v>V8M Е4-Е2-163 Скоба крепления форсунки</v>
      </c>
      <c r="J31" s="68" t="str">
        <f t="shared" si="4"/>
        <v>шт</v>
      </c>
      <c r="K31" s="68">
        <v>8</v>
      </c>
      <c r="L31" s="70">
        <v>420</v>
      </c>
      <c r="M31" s="70">
        <f t="shared" si="5"/>
        <v>3360</v>
      </c>
      <c r="Q31" s="68">
        <f t="shared" si="6"/>
        <v>21</v>
      </c>
      <c r="R31" s="69" t="str">
        <f t="shared" si="7"/>
        <v>V8M Е4-Е2-163 Скоба крепления форсунки</v>
      </c>
      <c r="S31" s="68" t="str">
        <f t="shared" si="8"/>
        <v>шт</v>
      </c>
      <c r="T31" s="68">
        <v>8</v>
      </c>
      <c r="U31" s="72">
        <v>425</v>
      </c>
      <c r="V31" s="70">
        <f t="shared" si="9"/>
        <v>3400</v>
      </c>
    </row>
    <row r="32" spans="1:22" x14ac:dyDescent="0.25">
      <c r="A32" s="68">
        <v>22</v>
      </c>
      <c r="B32" s="103" t="s">
        <v>80</v>
      </c>
      <c r="C32" s="71" t="s">
        <v>55</v>
      </c>
      <c r="D32" s="71">
        <v>8</v>
      </c>
      <c r="E32" s="70">
        <v>50</v>
      </c>
      <c r="F32" s="70">
        <f t="shared" si="1"/>
        <v>400</v>
      </c>
      <c r="H32" s="68">
        <f t="shared" si="2"/>
        <v>22</v>
      </c>
      <c r="I32" s="69" t="str">
        <f t="shared" si="3"/>
        <v>V8M Е4-Е2-466 Шайба</v>
      </c>
      <c r="J32" s="68" t="str">
        <f t="shared" si="4"/>
        <v>шт</v>
      </c>
      <c r="K32" s="68">
        <v>8</v>
      </c>
      <c r="L32" s="70">
        <v>45</v>
      </c>
      <c r="M32" s="70">
        <f t="shared" si="5"/>
        <v>360</v>
      </c>
      <c r="Q32" s="68">
        <f t="shared" si="6"/>
        <v>22</v>
      </c>
      <c r="R32" s="69" t="str">
        <f t="shared" si="7"/>
        <v>V8M Е4-Е2-466 Шайба</v>
      </c>
      <c r="S32" s="68" t="str">
        <f t="shared" si="8"/>
        <v>шт</v>
      </c>
      <c r="T32" s="68">
        <v>8</v>
      </c>
      <c r="U32" s="72">
        <v>45</v>
      </c>
      <c r="V32" s="70">
        <f t="shared" si="9"/>
        <v>360</v>
      </c>
    </row>
    <row r="33" spans="1:22" x14ac:dyDescent="0.25">
      <c r="A33" s="101">
        <v>23</v>
      </c>
      <c r="B33" s="103" t="s">
        <v>81</v>
      </c>
      <c r="C33" s="71" t="s">
        <v>55</v>
      </c>
      <c r="D33" s="71">
        <v>8</v>
      </c>
      <c r="E33" s="70">
        <v>10</v>
      </c>
      <c r="F33" s="70">
        <f t="shared" si="1"/>
        <v>80</v>
      </c>
      <c r="H33" s="68">
        <f t="shared" si="2"/>
        <v>23</v>
      </c>
      <c r="I33" s="69" t="str">
        <f t="shared" si="3"/>
        <v>V8M Е4-Е2-515 гайка шпильки скобы</v>
      </c>
      <c r="J33" s="68" t="str">
        <f t="shared" si="4"/>
        <v>шт</v>
      </c>
      <c r="K33" s="68">
        <v>8</v>
      </c>
      <c r="L33" s="70">
        <v>10</v>
      </c>
      <c r="M33" s="70">
        <f t="shared" si="5"/>
        <v>80</v>
      </c>
      <c r="Q33" s="68">
        <f t="shared" si="6"/>
        <v>23</v>
      </c>
      <c r="R33" s="69" t="str">
        <f t="shared" si="7"/>
        <v>V8M Е4-Е2-515 гайка шпильки скобы</v>
      </c>
      <c r="S33" s="68" t="str">
        <f t="shared" si="8"/>
        <v>шт</v>
      </c>
      <c r="T33" s="68">
        <v>8</v>
      </c>
      <c r="U33" s="72">
        <v>10</v>
      </c>
      <c r="V33" s="70">
        <f t="shared" si="9"/>
        <v>80</v>
      </c>
    </row>
    <row r="34" spans="1:22" x14ac:dyDescent="0.25">
      <c r="A34" s="101">
        <v>24</v>
      </c>
      <c r="B34" s="103" t="s">
        <v>82</v>
      </c>
      <c r="C34" s="71" t="s">
        <v>55</v>
      </c>
      <c r="D34" s="71">
        <v>8</v>
      </c>
      <c r="E34" s="70">
        <v>10</v>
      </c>
      <c r="F34" s="70">
        <f t="shared" si="1"/>
        <v>80</v>
      </c>
      <c r="H34" s="68">
        <f t="shared" si="2"/>
        <v>24</v>
      </c>
      <c r="I34" s="69" t="str">
        <f t="shared" si="3"/>
        <v>V8M Е4-Е2-471-П Шайба форсунки</v>
      </c>
      <c r="J34" s="68" t="str">
        <f t="shared" si="4"/>
        <v>шт</v>
      </c>
      <c r="K34" s="68">
        <v>8</v>
      </c>
      <c r="L34" s="70">
        <v>10</v>
      </c>
      <c r="M34" s="70">
        <f t="shared" si="5"/>
        <v>80</v>
      </c>
      <c r="Q34" s="68">
        <f t="shared" si="6"/>
        <v>24</v>
      </c>
      <c r="R34" s="69" t="str">
        <f t="shared" si="7"/>
        <v>V8M Е4-Е2-471-П Шайба форсунки</v>
      </c>
      <c r="S34" s="68" t="str">
        <f t="shared" si="8"/>
        <v>шт</v>
      </c>
      <c r="T34" s="68">
        <v>8</v>
      </c>
      <c r="U34" s="72">
        <v>10</v>
      </c>
      <c r="V34" s="70">
        <f t="shared" si="9"/>
        <v>80</v>
      </c>
    </row>
    <row r="35" spans="1:22" x14ac:dyDescent="0.25">
      <c r="A35" s="68">
        <v>25</v>
      </c>
      <c r="B35" s="103" t="s">
        <v>83</v>
      </c>
      <c r="C35" s="71" t="s">
        <v>55</v>
      </c>
      <c r="D35" s="71">
        <v>8</v>
      </c>
      <c r="E35" s="70">
        <v>3500</v>
      </c>
      <c r="F35" s="70">
        <f t="shared" si="1"/>
        <v>28000</v>
      </c>
      <c r="H35" s="68">
        <f t="shared" si="2"/>
        <v>25</v>
      </c>
      <c r="I35" s="69" t="str">
        <f t="shared" si="3"/>
        <v>V8M Е4-Е2-010-02 форсунка в сборе</v>
      </c>
      <c r="J35" s="68" t="str">
        <f t="shared" si="4"/>
        <v>шт</v>
      </c>
      <c r="K35" s="68">
        <v>8</v>
      </c>
      <c r="L35" s="70">
        <v>3500</v>
      </c>
      <c r="M35" s="70">
        <f t="shared" si="5"/>
        <v>28000</v>
      </c>
      <c r="Q35" s="68">
        <f t="shared" si="6"/>
        <v>25</v>
      </c>
      <c r="R35" s="69" t="str">
        <f t="shared" si="7"/>
        <v>V8M Е4-Е2-010-02 форсунка в сборе</v>
      </c>
      <c r="S35" s="68" t="str">
        <f t="shared" si="8"/>
        <v>шт</v>
      </c>
      <c r="T35" s="68">
        <v>8</v>
      </c>
      <c r="U35" s="72">
        <v>3420</v>
      </c>
      <c r="V35" s="70">
        <f t="shared" si="9"/>
        <v>27360</v>
      </c>
    </row>
    <row r="36" spans="1:22" x14ac:dyDescent="0.25">
      <c r="A36" s="101">
        <v>26</v>
      </c>
      <c r="B36" s="103" t="s">
        <v>84</v>
      </c>
      <c r="C36" s="71" t="s">
        <v>55</v>
      </c>
      <c r="D36" s="71">
        <v>1</v>
      </c>
      <c r="E36" s="70">
        <v>2500</v>
      </c>
      <c r="F36" s="70">
        <f t="shared" si="1"/>
        <v>2500</v>
      </c>
      <c r="H36" s="68">
        <f t="shared" si="2"/>
        <v>26</v>
      </c>
      <c r="I36" s="69" t="str">
        <f t="shared" si="3"/>
        <v>V8M Е4-Е2-010-А4ФТОТ</v>
      </c>
      <c r="J36" s="68" t="str">
        <f t="shared" si="4"/>
        <v>шт</v>
      </c>
      <c r="K36" s="68">
        <v>1</v>
      </c>
      <c r="L36" s="70">
        <v>2400</v>
      </c>
      <c r="M36" s="70">
        <f t="shared" si="5"/>
        <v>2400</v>
      </c>
      <c r="Q36" s="68">
        <f t="shared" si="6"/>
        <v>26</v>
      </c>
      <c r="R36" s="69" t="str">
        <f t="shared" si="7"/>
        <v>V8M Е4-Е2-010-А4ФТОТ</v>
      </c>
      <c r="S36" s="68" t="str">
        <f t="shared" si="8"/>
        <v>шт</v>
      </c>
      <c r="T36" s="68">
        <v>1</v>
      </c>
      <c r="U36" s="72">
        <v>2380</v>
      </c>
      <c r="V36" s="70">
        <f t="shared" si="9"/>
        <v>2380</v>
      </c>
    </row>
    <row r="37" spans="1:22" ht="31.5" x14ac:dyDescent="0.25">
      <c r="A37" s="101">
        <v>27</v>
      </c>
      <c r="B37" s="103" t="s">
        <v>85</v>
      </c>
      <c r="C37" s="71" t="s">
        <v>55</v>
      </c>
      <c r="D37" s="71">
        <v>2</v>
      </c>
      <c r="E37" s="70">
        <v>5</v>
      </c>
      <c r="F37" s="70">
        <f t="shared" si="1"/>
        <v>10</v>
      </c>
      <c r="H37" s="68">
        <f t="shared" si="2"/>
        <v>27</v>
      </c>
      <c r="I37" s="69" t="str">
        <f t="shared" si="3"/>
        <v>V8M Е4-Е2-136-П2 шайба пружинная (сталь)</v>
      </c>
      <c r="J37" s="68" t="str">
        <f t="shared" si="4"/>
        <v>шт</v>
      </c>
      <c r="K37" s="68">
        <v>2</v>
      </c>
      <c r="L37" s="70">
        <v>5</v>
      </c>
      <c r="M37" s="70">
        <f t="shared" si="5"/>
        <v>10</v>
      </c>
      <c r="Q37" s="68">
        <f t="shared" si="6"/>
        <v>27</v>
      </c>
      <c r="R37" s="69" t="str">
        <f t="shared" si="7"/>
        <v>V8M Е4-Е2-136-П2 шайба пружинная (сталь)</v>
      </c>
      <c r="S37" s="68" t="str">
        <f t="shared" si="8"/>
        <v>шт</v>
      </c>
      <c r="T37" s="68">
        <v>2</v>
      </c>
      <c r="U37" s="72">
        <v>5</v>
      </c>
      <c r="V37" s="70">
        <f t="shared" si="9"/>
        <v>10</v>
      </c>
    </row>
    <row r="38" spans="1:22" x14ac:dyDescent="0.25">
      <c r="A38" s="68">
        <v>28</v>
      </c>
      <c r="B38" s="103" t="s">
        <v>86</v>
      </c>
      <c r="C38" s="71" t="s">
        <v>55</v>
      </c>
      <c r="D38" s="71">
        <v>2</v>
      </c>
      <c r="E38" s="70">
        <v>15</v>
      </c>
      <c r="F38" s="70">
        <f t="shared" si="1"/>
        <v>30</v>
      </c>
      <c r="H38" s="68">
        <f t="shared" si="2"/>
        <v>28</v>
      </c>
      <c r="I38" s="69" t="str">
        <f t="shared" si="3"/>
        <v>V8M Е4-Е2-512 гайка</v>
      </c>
      <c r="J38" s="68" t="str">
        <f t="shared" si="4"/>
        <v>шт</v>
      </c>
      <c r="K38" s="68">
        <v>2</v>
      </c>
      <c r="L38" s="70">
        <v>15</v>
      </c>
      <c r="M38" s="70">
        <f t="shared" si="5"/>
        <v>30</v>
      </c>
      <c r="Q38" s="68">
        <f t="shared" si="6"/>
        <v>28</v>
      </c>
      <c r="R38" s="69" t="str">
        <f t="shared" si="7"/>
        <v>V8M Е4-Е2-512 гайка</v>
      </c>
      <c r="S38" s="68" t="str">
        <f t="shared" si="8"/>
        <v>шт</v>
      </c>
      <c r="T38" s="68">
        <v>2</v>
      </c>
      <c r="U38" s="72">
        <v>15</v>
      </c>
      <c r="V38" s="70">
        <f t="shared" si="9"/>
        <v>30</v>
      </c>
    </row>
    <row r="39" spans="1:22" x14ac:dyDescent="0.25">
      <c r="A39" s="101">
        <v>29</v>
      </c>
      <c r="B39" s="103" t="s">
        <v>87</v>
      </c>
      <c r="C39" s="71" t="s">
        <v>55</v>
      </c>
      <c r="D39" s="71">
        <v>2</v>
      </c>
      <c r="E39" s="70">
        <v>150</v>
      </c>
      <c r="F39" s="70">
        <f t="shared" si="1"/>
        <v>300</v>
      </c>
      <c r="H39" s="68">
        <f t="shared" si="2"/>
        <v>29</v>
      </c>
      <c r="I39" s="69" t="str">
        <f t="shared" si="3"/>
        <v>V8M Е4-Е2-254-П2 болт</v>
      </c>
      <c r="J39" s="68" t="str">
        <f t="shared" si="4"/>
        <v>шт</v>
      </c>
      <c r="K39" s="68">
        <v>2</v>
      </c>
      <c r="L39" s="70">
        <v>150</v>
      </c>
      <c r="M39" s="70">
        <f t="shared" si="5"/>
        <v>300</v>
      </c>
      <c r="Q39" s="68">
        <f t="shared" si="6"/>
        <v>29</v>
      </c>
      <c r="R39" s="69" t="str">
        <f t="shared" si="7"/>
        <v>V8M Е4-Е2-254-П2 болт</v>
      </c>
      <c r="S39" s="68" t="str">
        <f t="shared" si="8"/>
        <v>шт</v>
      </c>
      <c r="T39" s="68">
        <v>2</v>
      </c>
      <c r="U39" s="72">
        <v>160</v>
      </c>
      <c r="V39" s="70">
        <f t="shared" si="9"/>
        <v>320</v>
      </c>
    </row>
    <row r="40" spans="1:22" x14ac:dyDescent="0.25">
      <c r="A40" s="101">
        <v>30</v>
      </c>
      <c r="B40" s="103" t="s">
        <v>88</v>
      </c>
      <c r="C40" s="71" t="s">
        <v>55</v>
      </c>
      <c r="D40" s="71">
        <v>1</v>
      </c>
      <c r="E40" s="70">
        <v>25</v>
      </c>
      <c r="F40" s="70">
        <f t="shared" si="1"/>
        <v>25</v>
      </c>
      <c r="H40" s="68">
        <f t="shared" si="2"/>
        <v>30</v>
      </c>
      <c r="I40" s="69" t="str">
        <f t="shared" si="3"/>
        <v>V8M Е4-Е2-455 П29 Кляммер</v>
      </c>
      <c r="J40" s="68" t="str">
        <f t="shared" si="4"/>
        <v>шт</v>
      </c>
      <c r="K40" s="68">
        <v>1</v>
      </c>
      <c r="L40" s="70">
        <v>25</v>
      </c>
      <c r="M40" s="70">
        <f t="shared" si="5"/>
        <v>25</v>
      </c>
      <c r="Q40" s="68">
        <f t="shared" si="6"/>
        <v>30</v>
      </c>
      <c r="R40" s="69" t="str">
        <f t="shared" si="7"/>
        <v>V8M Е4-Е2-455 П29 Кляммер</v>
      </c>
      <c r="S40" s="68" t="str">
        <f t="shared" si="8"/>
        <v>шт</v>
      </c>
      <c r="T40" s="68">
        <v>1</v>
      </c>
      <c r="U40" s="72">
        <v>25</v>
      </c>
      <c r="V40" s="70">
        <f t="shared" si="9"/>
        <v>25</v>
      </c>
    </row>
    <row r="41" spans="1:22" x14ac:dyDescent="0.25">
      <c r="A41" s="68">
        <v>31</v>
      </c>
      <c r="B41" s="103" t="s">
        <v>89</v>
      </c>
      <c r="C41" s="101" t="s">
        <v>55</v>
      </c>
      <c r="D41" s="101">
        <v>1</v>
      </c>
      <c r="E41" s="100">
        <v>1100</v>
      </c>
      <c r="F41" s="100">
        <f t="shared" si="1"/>
        <v>1100</v>
      </c>
      <c r="H41" s="68">
        <f t="shared" si="2"/>
        <v>31</v>
      </c>
      <c r="I41" s="69" t="str">
        <f t="shared" si="3"/>
        <v>V8M Е4-Е2-558 Трубка подвода масла</v>
      </c>
      <c r="J41" s="68" t="str">
        <f t="shared" si="4"/>
        <v>шт</v>
      </c>
      <c r="K41" s="68">
        <v>1</v>
      </c>
      <c r="L41" s="100">
        <v>1050</v>
      </c>
      <c r="M41" s="70">
        <f t="shared" si="5"/>
        <v>1050</v>
      </c>
      <c r="Q41" s="68">
        <f t="shared" si="6"/>
        <v>31</v>
      </c>
      <c r="R41" s="69" t="str">
        <f t="shared" si="7"/>
        <v>V8M Е4-Е2-558 Трубка подвода масла</v>
      </c>
      <c r="S41" s="68" t="str">
        <f t="shared" si="8"/>
        <v>шт</v>
      </c>
      <c r="T41" s="68">
        <v>1</v>
      </c>
      <c r="U41" s="100">
        <v>1050</v>
      </c>
      <c r="V41" s="70">
        <f t="shared" si="9"/>
        <v>1050</v>
      </c>
    </row>
    <row r="42" spans="1:22" x14ac:dyDescent="0.25">
      <c r="A42" s="101">
        <v>32</v>
      </c>
      <c r="B42" s="103" t="s">
        <v>90</v>
      </c>
      <c r="C42" s="101" t="s">
        <v>55</v>
      </c>
      <c r="D42" s="101">
        <v>2</v>
      </c>
      <c r="E42" s="100">
        <v>35</v>
      </c>
      <c r="F42" s="100">
        <f t="shared" si="1"/>
        <v>70</v>
      </c>
      <c r="H42" s="68">
        <f t="shared" si="2"/>
        <v>32</v>
      </c>
      <c r="I42" s="69" t="str">
        <f t="shared" si="3"/>
        <v>V8M Е4-Е2-495-П29 болт М10*20</v>
      </c>
      <c r="J42" s="68" t="str">
        <f t="shared" si="4"/>
        <v>шт</v>
      </c>
      <c r="K42" s="68">
        <v>2</v>
      </c>
      <c r="L42" s="100">
        <v>35</v>
      </c>
      <c r="M42" s="100">
        <f t="shared" si="5"/>
        <v>70</v>
      </c>
      <c r="Q42" s="68">
        <f t="shared" si="6"/>
        <v>32</v>
      </c>
      <c r="R42" s="69" t="str">
        <f t="shared" si="7"/>
        <v>V8M Е4-Е2-495-П29 болт М10*20</v>
      </c>
      <c r="S42" s="68" t="str">
        <f t="shared" si="8"/>
        <v>шт</v>
      </c>
      <c r="T42" s="68">
        <v>2</v>
      </c>
      <c r="U42" s="100">
        <v>35</v>
      </c>
      <c r="V42" s="100">
        <f t="shared" si="9"/>
        <v>70</v>
      </c>
    </row>
    <row r="43" spans="1:22" ht="31.5" x14ac:dyDescent="0.25">
      <c r="A43" s="101">
        <v>33</v>
      </c>
      <c r="B43" s="103" t="s">
        <v>91</v>
      </c>
      <c r="C43" s="101" t="s">
        <v>55</v>
      </c>
      <c r="D43" s="101">
        <v>4</v>
      </c>
      <c r="E43" s="100">
        <v>25</v>
      </c>
      <c r="F43" s="100">
        <f t="shared" si="1"/>
        <v>100</v>
      </c>
      <c r="H43" s="68">
        <f t="shared" si="2"/>
        <v>33</v>
      </c>
      <c r="I43" s="69" t="str">
        <f t="shared" si="3"/>
        <v>V8M Е4-Е2-156 шайба пружинная (сталь)</v>
      </c>
      <c r="J43" s="68" t="str">
        <f t="shared" si="4"/>
        <v>шт</v>
      </c>
      <c r="K43" s="68">
        <v>4</v>
      </c>
      <c r="L43" s="100">
        <v>25</v>
      </c>
      <c r="M43" s="100">
        <f t="shared" si="5"/>
        <v>100</v>
      </c>
      <c r="Q43" s="68">
        <f t="shared" si="6"/>
        <v>33</v>
      </c>
      <c r="R43" s="69" t="str">
        <f t="shared" si="7"/>
        <v>V8M Е4-Е2-156 шайба пружинная (сталь)</v>
      </c>
      <c r="S43" s="68" t="str">
        <f t="shared" si="8"/>
        <v>шт</v>
      </c>
      <c r="T43" s="68">
        <v>4</v>
      </c>
      <c r="U43" s="100">
        <v>25</v>
      </c>
      <c r="V43" s="100">
        <f t="shared" si="9"/>
        <v>100</v>
      </c>
    </row>
    <row r="44" spans="1:22" ht="31.5" x14ac:dyDescent="0.25">
      <c r="A44" s="68">
        <v>34</v>
      </c>
      <c r="B44" s="103" t="s">
        <v>92</v>
      </c>
      <c r="C44" s="101" t="s">
        <v>55</v>
      </c>
      <c r="D44" s="101">
        <v>1</v>
      </c>
      <c r="E44" s="100">
        <v>1100</v>
      </c>
      <c r="F44" s="100">
        <f t="shared" si="1"/>
        <v>1100</v>
      </c>
      <c r="H44" s="68">
        <f t="shared" si="2"/>
        <v>34</v>
      </c>
      <c r="I44" s="69" t="str">
        <f t="shared" si="3"/>
        <v>V8M Е4-Е2-224 фланец турбокомпрессора</v>
      </c>
      <c r="J44" s="68" t="str">
        <f t="shared" si="4"/>
        <v>шт</v>
      </c>
      <c r="K44" s="68">
        <v>1</v>
      </c>
      <c r="L44" s="100">
        <v>1000</v>
      </c>
      <c r="M44" s="100">
        <f t="shared" si="5"/>
        <v>1000</v>
      </c>
      <c r="Q44" s="68">
        <f t="shared" si="6"/>
        <v>34</v>
      </c>
      <c r="R44" s="69" t="str">
        <f t="shared" si="7"/>
        <v>V8M Е4-Е2-224 фланец турбокомпрессора</v>
      </c>
      <c r="S44" s="68" t="str">
        <f t="shared" si="8"/>
        <v>шт</v>
      </c>
      <c r="T44" s="68">
        <v>1</v>
      </c>
      <c r="U44" s="100">
        <v>960</v>
      </c>
      <c r="V44" s="100">
        <f t="shared" si="9"/>
        <v>960</v>
      </c>
    </row>
    <row r="45" spans="1:22" x14ac:dyDescent="0.25">
      <c r="A45" s="101">
        <v>35</v>
      </c>
      <c r="B45" s="103" t="s">
        <v>93</v>
      </c>
      <c r="C45" s="101" t="s">
        <v>55</v>
      </c>
      <c r="D45" s="101">
        <v>1</v>
      </c>
      <c r="E45" s="100">
        <v>15</v>
      </c>
      <c r="F45" s="100">
        <f t="shared" si="1"/>
        <v>15</v>
      </c>
      <c r="H45" s="68">
        <f t="shared" si="2"/>
        <v>35</v>
      </c>
      <c r="I45" s="69" t="str">
        <f t="shared" si="3"/>
        <v>V8M Е4-Е2-225 прокладка (паронит)</v>
      </c>
      <c r="J45" s="68" t="str">
        <f t="shared" si="4"/>
        <v>шт</v>
      </c>
      <c r="K45" s="68">
        <v>1</v>
      </c>
      <c r="L45" s="100">
        <v>15</v>
      </c>
      <c r="M45" s="100">
        <f t="shared" si="5"/>
        <v>15</v>
      </c>
      <c r="Q45" s="68">
        <f t="shared" si="6"/>
        <v>35</v>
      </c>
      <c r="R45" s="69" t="str">
        <f t="shared" si="7"/>
        <v>V8M Е4-Е2-225 прокладка (паронит)</v>
      </c>
      <c r="S45" s="68" t="str">
        <f t="shared" si="8"/>
        <v>шт</v>
      </c>
      <c r="T45" s="68">
        <v>1</v>
      </c>
      <c r="U45" s="100">
        <v>15</v>
      </c>
      <c r="V45" s="100">
        <f t="shared" si="9"/>
        <v>15</v>
      </c>
    </row>
    <row r="46" spans="1:22" ht="31.5" x14ac:dyDescent="0.25">
      <c r="A46" s="101">
        <v>36</v>
      </c>
      <c r="B46" s="103" t="s">
        <v>94</v>
      </c>
      <c r="C46" s="101" t="s">
        <v>55</v>
      </c>
      <c r="D46" s="101">
        <v>1</v>
      </c>
      <c r="E46" s="100">
        <v>2300</v>
      </c>
      <c r="F46" s="100">
        <f t="shared" si="1"/>
        <v>2300</v>
      </c>
      <c r="H46" s="68">
        <f t="shared" si="2"/>
        <v>36</v>
      </c>
      <c r="I46" s="69" t="str">
        <f t="shared" si="3"/>
        <v>V8M Е4-Е2-4001 р/к крепежей трубок ЯМЗ-236</v>
      </c>
      <c r="J46" s="68" t="str">
        <f t="shared" si="4"/>
        <v>шт</v>
      </c>
      <c r="K46" s="68">
        <v>1</v>
      </c>
      <c r="L46" s="100">
        <v>2250</v>
      </c>
      <c r="M46" s="100">
        <f t="shared" si="5"/>
        <v>2250</v>
      </c>
      <c r="Q46" s="68">
        <f t="shared" si="6"/>
        <v>36</v>
      </c>
      <c r="R46" s="69" t="str">
        <f t="shared" si="7"/>
        <v>V8M Е4-Е2-4001 р/к крепежей трубок ЯМЗ-236</v>
      </c>
      <c r="S46" s="68" t="str">
        <f t="shared" si="8"/>
        <v>шт</v>
      </c>
      <c r="T46" s="68">
        <v>1</v>
      </c>
      <c r="U46" s="100">
        <v>2250</v>
      </c>
      <c r="V46" s="100">
        <f t="shared" si="9"/>
        <v>2250</v>
      </c>
    </row>
    <row r="47" spans="1:22" x14ac:dyDescent="0.25">
      <c r="A47" s="68">
        <v>37</v>
      </c>
      <c r="B47" s="103" t="s">
        <v>95</v>
      </c>
      <c r="C47" s="101" t="s">
        <v>55</v>
      </c>
      <c r="D47" s="101">
        <v>1</v>
      </c>
      <c r="E47" s="100">
        <v>850</v>
      </c>
      <c r="F47" s="100">
        <f t="shared" si="1"/>
        <v>850</v>
      </c>
      <c r="H47" s="68">
        <f t="shared" si="2"/>
        <v>37</v>
      </c>
      <c r="I47" s="69" t="str">
        <f t="shared" si="3"/>
        <v>V8M Е4-Е2-580 привод гибкий</v>
      </c>
      <c r="J47" s="68" t="str">
        <f t="shared" si="4"/>
        <v>шт</v>
      </c>
      <c r="K47" s="68">
        <v>1</v>
      </c>
      <c r="L47" s="100">
        <v>850</v>
      </c>
      <c r="M47" s="100">
        <f t="shared" si="5"/>
        <v>850</v>
      </c>
      <c r="Q47" s="68">
        <f t="shared" si="6"/>
        <v>37</v>
      </c>
      <c r="R47" s="69" t="str">
        <f t="shared" si="7"/>
        <v>V8M Е4-Е2-580 привод гибкий</v>
      </c>
      <c r="S47" s="68" t="str">
        <f t="shared" si="8"/>
        <v>шт</v>
      </c>
      <c r="T47" s="68">
        <v>1</v>
      </c>
      <c r="U47" s="100">
        <v>850</v>
      </c>
      <c r="V47" s="100">
        <f t="shared" si="9"/>
        <v>850</v>
      </c>
    </row>
    <row r="48" spans="1:22" ht="31.5" x14ac:dyDescent="0.25">
      <c r="A48" s="101">
        <v>38</v>
      </c>
      <c r="B48" s="103" t="s">
        <v>96</v>
      </c>
      <c r="C48" s="101" t="s">
        <v>55</v>
      </c>
      <c r="D48" s="101">
        <v>1</v>
      </c>
      <c r="E48" s="100">
        <v>2000</v>
      </c>
      <c r="F48" s="100">
        <f t="shared" si="1"/>
        <v>2000</v>
      </c>
      <c r="H48" s="68">
        <f t="shared" si="2"/>
        <v>38</v>
      </c>
      <c r="I48" s="69" t="str">
        <f t="shared" si="3"/>
        <v>V8M Е4-Е2-010 тяга остановки двигателя</v>
      </c>
      <c r="J48" s="68" t="str">
        <f t="shared" si="4"/>
        <v>шт</v>
      </c>
      <c r="K48" s="68">
        <v>1</v>
      </c>
      <c r="L48" s="100">
        <v>2000</v>
      </c>
      <c r="M48" s="100">
        <f t="shared" si="5"/>
        <v>2000</v>
      </c>
      <c r="Q48" s="68">
        <f t="shared" si="6"/>
        <v>38</v>
      </c>
      <c r="R48" s="69" t="str">
        <f t="shared" si="7"/>
        <v>V8M Е4-Е2-010 тяга остановки двигателя</v>
      </c>
      <c r="S48" s="68" t="str">
        <f t="shared" si="8"/>
        <v>шт</v>
      </c>
      <c r="T48" s="68">
        <v>1</v>
      </c>
      <c r="U48" s="100">
        <v>1995</v>
      </c>
      <c r="V48" s="100">
        <f t="shared" si="9"/>
        <v>1995</v>
      </c>
    </row>
    <row r="49" spans="1:22" ht="31.5" x14ac:dyDescent="0.25">
      <c r="A49" s="101">
        <v>39</v>
      </c>
      <c r="B49" s="103" t="s">
        <v>97</v>
      </c>
      <c r="C49" s="101" t="s">
        <v>55</v>
      </c>
      <c r="D49" s="101">
        <v>1</v>
      </c>
      <c r="E49" s="100">
        <v>6500</v>
      </c>
      <c r="F49" s="100">
        <f t="shared" si="1"/>
        <v>6500</v>
      </c>
      <c r="H49" s="68">
        <f t="shared" si="2"/>
        <v>39</v>
      </c>
      <c r="I49" s="69" t="str">
        <f t="shared" si="3"/>
        <v>V8M Е4-Е2-8005 педаль с кронштейном</v>
      </c>
      <c r="J49" s="68" t="str">
        <f t="shared" si="4"/>
        <v>шт</v>
      </c>
      <c r="K49" s="68">
        <v>1</v>
      </c>
      <c r="L49" s="100">
        <v>6000</v>
      </c>
      <c r="M49" s="100">
        <f t="shared" si="5"/>
        <v>6000</v>
      </c>
      <c r="Q49" s="68">
        <f t="shared" si="6"/>
        <v>39</v>
      </c>
      <c r="R49" s="69" t="str">
        <f t="shared" si="7"/>
        <v>V8M Е4-Е2-8005 педаль с кронштейном</v>
      </c>
      <c r="S49" s="68" t="str">
        <f t="shared" si="8"/>
        <v>шт</v>
      </c>
      <c r="T49" s="68">
        <v>1</v>
      </c>
      <c r="U49" s="100">
        <v>5985</v>
      </c>
      <c r="V49" s="100">
        <f t="shared" si="9"/>
        <v>5985</v>
      </c>
    </row>
    <row r="50" spans="1:22" x14ac:dyDescent="0.25">
      <c r="A50" s="68">
        <v>40</v>
      </c>
      <c r="B50" s="103" t="s">
        <v>98</v>
      </c>
      <c r="C50" s="101" t="s">
        <v>55</v>
      </c>
      <c r="D50" s="101">
        <v>2</v>
      </c>
      <c r="E50" s="100">
        <v>150</v>
      </c>
      <c r="F50" s="100">
        <f t="shared" si="1"/>
        <v>300</v>
      </c>
      <c r="H50" s="68">
        <f t="shared" si="2"/>
        <v>40</v>
      </c>
      <c r="I50" s="69" t="str">
        <f t="shared" si="3"/>
        <v>V8M Е4-Е2-236 болт</v>
      </c>
      <c r="J50" s="68" t="str">
        <f t="shared" si="4"/>
        <v>шт</v>
      </c>
      <c r="K50" s="68">
        <v>2</v>
      </c>
      <c r="L50" s="100">
        <v>150</v>
      </c>
      <c r="M50" s="100">
        <f t="shared" si="5"/>
        <v>300</v>
      </c>
      <c r="Q50" s="68">
        <f t="shared" si="6"/>
        <v>40</v>
      </c>
      <c r="R50" s="69" t="str">
        <f t="shared" si="7"/>
        <v>V8M Е4-Е2-236 болт</v>
      </c>
      <c r="S50" s="68" t="str">
        <f t="shared" si="8"/>
        <v>шт</v>
      </c>
      <c r="T50" s="68">
        <v>2</v>
      </c>
      <c r="U50" s="100">
        <v>150</v>
      </c>
      <c r="V50" s="100">
        <f t="shared" si="9"/>
        <v>300</v>
      </c>
    </row>
    <row r="51" spans="1:22" x14ac:dyDescent="0.25">
      <c r="A51" s="82"/>
      <c r="B51" s="78"/>
      <c r="C51" s="82"/>
      <c r="D51" s="82"/>
      <c r="E51" s="102" t="s">
        <v>51</v>
      </c>
      <c r="F51" s="84">
        <f>SUM(F11:F50)</f>
        <v>210250</v>
      </c>
      <c r="H51" s="87"/>
      <c r="I51" s="88"/>
      <c r="J51" s="87"/>
      <c r="K51" s="87"/>
      <c r="L51" s="102" t="s">
        <v>51</v>
      </c>
      <c r="M51" s="86">
        <f>SUM(M11:M50)</f>
        <v>207860</v>
      </c>
      <c r="Q51" s="87"/>
      <c r="R51" s="88"/>
      <c r="S51" s="87"/>
      <c r="T51" s="87"/>
      <c r="U51" s="102" t="s">
        <v>51</v>
      </c>
      <c r="V51" s="86">
        <f>SUM(V11:V50)</f>
        <v>203963</v>
      </c>
    </row>
    <row r="52" spans="1:22" ht="46.5" customHeight="1" x14ac:dyDescent="0.25">
      <c r="E52" s="83" t="s">
        <v>52</v>
      </c>
      <c r="F52" s="84">
        <f>F51+F8</f>
        <v>240250</v>
      </c>
      <c r="L52" s="85" t="s">
        <v>52</v>
      </c>
      <c r="M52" s="86">
        <f>M51+M8</f>
        <v>237860</v>
      </c>
      <c r="U52" s="85" t="s">
        <v>52</v>
      </c>
      <c r="V52" s="86">
        <f>V51+V8</f>
        <v>233963</v>
      </c>
    </row>
  </sheetData>
  <mergeCells count="45">
    <mergeCell ref="T9:T10"/>
    <mergeCell ref="U9:U10"/>
    <mergeCell ref="V9:V10"/>
    <mergeCell ref="S5:S6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L9:L10"/>
    <mergeCell ref="M9:M10"/>
    <mergeCell ref="Q9:Q10"/>
    <mergeCell ref="R9:R10"/>
    <mergeCell ref="S9:S10"/>
    <mergeCell ref="M5:M6"/>
    <mergeCell ref="Q5:Q6"/>
    <mergeCell ref="R5:R6"/>
    <mergeCell ref="T5:T6"/>
    <mergeCell ref="A1:F1"/>
    <mergeCell ref="H1:M1"/>
    <mergeCell ref="Q1:V1"/>
    <mergeCell ref="A3:C3"/>
    <mergeCell ref="H3:J3"/>
    <mergeCell ref="Q3:S3"/>
    <mergeCell ref="Q2:V2"/>
    <mergeCell ref="H2:M2"/>
    <mergeCell ref="A2:F2"/>
    <mergeCell ref="U5:U6"/>
    <mergeCell ref="V5:V6"/>
    <mergeCell ref="I5:I6"/>
    <mergeCell ref="J5:J6"/>
    <mergeCell ref="K5:K6"/>
    <mergeCell ref="L5:L6"/>
    <mergeCell ref="F5:F6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65" orientation="portrait" r:id="rId1"/>
  <colBreaks count="2" manualBreakCount="2">
    <brk id="6" max="1048575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№ 2.</vt:lpstr>
      <vt:lpstr>Приложение 2.1.</vt:lpstr>
      <vt:lpstr>Приложение №2.2</vt:lpstr>
      <vt:lpstr>Приложение 2.3.</vt:lpstr>
      <vt:lpstr>Приложение №2.3.1.</vt:lpstr>
      <vt:lpstr>_GoBack_2</vt:lpstr>
      <vt:lpstr>Print_Area_2</vt:lpstr>
      <vt:lpstr>Print_Area_3</vt:lpstr>
      <vt:lpstr>Print_Area_4</vt:lpstr>
      <vt:lpstr>'Приложение 2.1.'!Область_печати</vt:lpstr>
      <vt:lpstr>'Приложение №2.3.1.'!Область_печати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User</cp:lastModifiedBy>
  <cp:revision>0</cp:revision>
  <cp:lastPrinted>2021-06-08T07:02:19Z</cp:lastPrinted>
  <dcterms:created xsi:type="dcterms:W3CDTF">2015-07-10T13:15:19Z</dcterms:created>
  <dcterms:modified xsi:type="dcterms:W3CDTF">2021-10-29T08:53:46Z</dcterms:modified>
</cp:coreProperties>
</file>