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28"/>
  <workbookPr codeName="ЭтаКнига" defaultThemeVersion="124226"/>
  <mc:AlternateContent xmlns:mc="http://schemas.openxmlformats.org/markup-compatibility/2006">
    <mc:Choice Requires="x15">
      <x15ac:absPath xmlns:x15ac="http://schemas.microsoft.com/office/spreadsheetml/2010/11/ac" url="C:\Users\vsdet\Desktop\Казарин\Контракты\2022\Игра\Шкафы\"/>
    </mc:Choice>
  </mc:AlternateContent>
  <xr:revisionPtr revIDLastSave="0" documentId="13_ncr:1_{9E58FC11-8DA1-4588-914D-1B6086951B32}" xr6:coauthVersionLast="47" xr6:coauthVersionMax="47" xr10:uidLastSave="{00000000-0000-0000-0000-000000000000}"/>
  <workbookProtection lockStructure="1"/>
  <bookViews>
    <workbookView xWindow="-108" yWindow="-108" windowWidth="23256" windowHeight="12576" tabRatio="411" xr2:uid="{00000000-000D-0000-FFFF-FFFF00000000}"/>
  </bookViews>
  <sheets>
    <sheet name="Обоснование НМЦК" sheetId="1" r:id="rId1"/>
    <sheet name="Прил. 1" sheetId="84" r:id="rId2"/>
    <sheet name="Прил. 2" sheetId="85" r:id="rId3"/>
    <sheet name="Прил. 3" sheetId="87" r:id="rId4"/>
    <sheet name="ИД" sheetId="88" state="hidden" r:id="rId5"/>
  </sheets>
  <externalReferences>
    <externalReference r:id="rId6"/>
  </externalReferences>
  <definedNames>
    <definedName name="Десятки">'[1]служебный раздел'!$D$2:$D$10</definedName>
    <definedName name="Единицы">'[1]служебный раздел'!$B$2:$B$22</definedName>
    <definedName name="ЕдиницыТ">'[1]служебный раздел'!$C$2:$C$22</definedName>
    <definedName name="_xlnm.Print_Area" localSheetId="0">'Обоснование НМЦК'!$A$1:$F$11</definedName>
    <definedName name="_xlnm.Print_Area" localSheetId="1">'Прил. 1'!$A$1:$K$11</definedName>
    <definedName name="_xlnm.Print_Area" localSheetId="2">'Прил. 2'!$A$1:$I$12</definedName>
    <definedName name="_xlnm.Print_Area" localSheetId="3">'Прил. 3'!$A$1:$J$14</definedName>
    <definedName name="Сотни">'[1]служебный раздел'!$E$2:$E$11</definedName>
  </definedNames>
  <calcPr calcId="191029"/>
</workbook>
</file>

<file path=xl/calcChain.xml><?xml version="1.0" encoding="utf-8"?>
<calcChain xmlns="http://schemas.openxmlformats.org/spreadsheetml/2006/main">
  <c r="H11" i="87" l="1"/>
  <c r="H10" i="87"/>
  <c r="H9" i="87"/>
  <c r="I9" i="87" s="1"/>
  <c r="J9" i="87" s="1"/>
  <c r="H15" i="87" l="1"/>
  <c r="D6" i="84" l="1"/>
  <c r="A4" i="84"/>
  <c r="A9" i="1" l="1"/>
  <c r="D9" i="1"/>
  <c r="C7" i="87" l="1"/>
  <c r="H7" i="84" l="1"/>
  <c r="G7" i="84" s="1"/>
  <c r="E7" i="84"/>
  <c r="F7" i="84" s="1"/>
  <c r="B6" i="87"/>
  <c r="H14" i="87"/>
  <c r="H13" i="87"/>
  <c r="H12" i="87"/>
  <c r="I12" i="87" s="1"/>
  <c r="J12" i="87" s="1"/>
  <c r="H10" i="84" l="1"/>
  <c r="F11" i="85"/>
  <c r="F12" i="85"/>
  <c r="H9" i="84" l="1"/>
  <c r="D12" i="85"/>
  <c r="D11" i="85"/>
  <c r="I12" i="85" l="1"/>
  <c r="I11" i="85"/>
  <c r="H12" i="85" l="1"/>
  <c r="E10" i="84"/>
  <c r="J10" i="84" s="1"/>
  <c r="K10" i="84" s="1"/>
  <c r="H11" i="85"/>
  <c r="E9" i="84"/>
  <c r="J9" i="84" s="1"/>
  <c r="K9" i="84" s="1"/>
  <c r="I10" i="84" l="1"/>
  <c r="I9" i="84"/>
  <c r="K11" i="84" l="1"/>
  <c r="B8" i="1" s="1"/>
</calcChain>
</file>

<file path=xl/sharedStrings.xml><?xml version="1.0" encoding="utf-8"?>
<sst xmlns="http://schemas.openxmlformats.org/spreadsheetml/2006/main" count="78" uniqueCount="57">
  <si>
    <t>Основные характеристики объекта закупки</t>
  </si>
  <si>
    <t>к обоснованию НМЦК</t>
  </si>
  <si>
    <t>метод сопоставимых рыночных цен (анализа рынка) в соответствии с ч. 2, ч. 6 ст. 22 Федерального закона от 05.04.2013 № 44-ФЗ "О контрактной системе в сфере закупок товаров, работ, услуг для обеспечения государственных и муниципальных нужд"</t>
  </si>
  <si>
    <t xml:space="preserve">согласно приложениям № </t>
  </si>
  <si>
    <t>Приложение №</t>
  </si>
  <si>
    <t>N п/п</t>
  </si>
  <si>
    <t>Наименование товара (работы, услуги)</t>
  </si>
  <si>
    <t>Единица измерения</t>
  </si>
  <si>
    <t>Цена за единицу товара (работы, услуги) из различных источников ценовой информации, руб.</t>
  </si>
  <si>
    <t>Средняя цена за единицу товара (работы, услуги), руб</t>
  </si>
  <si>
    <t>№ п/п</t>
  </si>
  <si>
    <t>Информация от поставщиков (подрядчиков, исполнителей) о предлагаемых идентичных (однородных) товарах (работах, услугах)</t>
  </si>
  <si>
    <t>№1</t>
  </si>
  <si>
    <t>№2</t>
  </si>
  <si>
    <t>№3</t>
  </si>
  <si>
    <t>наименование товара (работы, услуги)</t>
  </si>
  <si>
    <t>цена за единицу, руб.</t>
  </si>
  <si>
    <t>Применение поправочных коэффициентов (индексов)</t>
  </si>
  <si>
    <t>условие закупки, которое определяет применение коэффициента (индекса)</t>
  </si>
  <si>
    <t>значение коэффициента (индекса)</t>
  </si>
  <si>
    <t>обоснование применения коэффициента (индекса)</t>
  </si>
  <si>
    <t>Средняя цена за единицу товара (работы, услуги), руб.</t>
  </si>
  <si>
    <t>Коэффициент вариации, %</t>
  </si>
  <si>
    <t>Определение ценовой информации, полученной из общедоступных источников</t>
  </si>
  <si>
    <t>Предмет муниципального контракта (контракта)</t>
  </si>
  <si>
    <t>шт.</t>
  </si>
  <si>
    <t>цена за единицу товара (работы, услуги), руб.</t>
  </si>
  <si>
    <t>Цена за единицу товара (работы, услуги) с учетом применения коэффициента (индекса), руб.</t>
  </si>
  <si>
    <t>Определение ценовой информации, полученной из реестра контрактов, опубликованных в ЕИС</t>
  </si>
  <si>
    <t>Определение ценовой информации, полученной от поставщиков (подрядчиков, исполнителей)</t>
  </si>
  <si>
    <t>Определение ценовой информации, полученной на основании запроса в ЕИС</t>
  </si>
  <si>
    <t>начальной (максимальной) цены контракта (НМЦК)</t>
  </si>
  <si>
    <t>ОБОСНОВАНИЕ</t>
  </si>
  <si>
    <t>начальной цены единицы товара (работы, услуги), начальной суммы цен единиц товара (работы, услуги) (НЦЕ, НСЦЕ)</t>
  </si>
  <si>
    <t>В соответствии с извещением об осуществлении закупки</t>
  </si>
  <si>
    <t>Валюта, используемая для формирования цены контракта и расчетов с поставщиком (подрядчиком, исполнителем): Российский рубль. Порядок применения официального курса иностранной валюты к рублю Российской Федерации, установленного Центральным банком Российской Федерации и используемого при оплате контракта: при расчетах по контракту, заключенному в иностранной валюте, используется курс Центрального банка Российской Федерации, установленный на дату осуществления платежей по контракту.</t>
  </si>
  <si>
    <t>Используемый метод определения НМЦК с обоснованием</t>
  </si>
  <si>
    <t>НМЦК, руб.</t>
  </si>
  <si>
    <t>Дата подготовки обоснования НМЦК</t>
  </si>
  <si>
    <t>Итого, руб.</t>
  </si>
  <si>
    <t>Стоимость товара (работы, услуги), руб.</t>
  </si>
  <si>
    <t>1, 2, 3</t>
  </si>
  <si>
    <t>1</t>
  </si>
  <si>
    <t>2</t>
  </si>
  <si>
    <t>3</t>
  </si>
  <si>
    <t>https://aelitaholding.ru/215188588-shkaf-detskoj-odezhdy/</t>
  </si>
  <si>
    <t>Шкаф для детской одежды пятисекционный</t>
  </si>
  <si>
    <t>Шкаф для хранения детской одежды высокий</t>
  </si>
  <si>
    <t>вх. от 11.02.2022 № 29</t>
  </si>
  <si>
    <t>вх. от 11.02.2022 № 30</t>
  </si>
  <si>
    <t>вх. от 10.02.2022 № 27</t>
  </si>
  <si>
    <t>https://zakazat-mebel.ru/catalog/ofisnaya-mebel/shkafy-i-stellazhi/shkafy-dlya-odezhdy-garderoby/shkaf-kombinirovannyy-s-antresolyu-respekt-t-308-dub-venge-yasen-shimo/</t>
  </si>
  <si>
    <t>https://interior-mc.ru/good964.html</t>
  </si>
  <si>
    <t>https://goodwin-shop.ru/product/shkaf-dlia-odezhdy-5-sektsionnyi/</t>
  </si>
  <si>
    <t>https://mebelmixspb.ru/p499739223-shkaf-antresolyu-dendi.html</t>
  </si>
  <si>
    <t>https://детямюга.рф/p378148217-shkaf-dlya-razdevalki.html</t>
  </si>
  <si>
    <t>Поставка детской мебели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</si>
</sst>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Calibri"/>
      <family val="2"/>
      <scheme val="minor"/>
    </font>
    <font>
      <sz val="12"/>
      <color theme="1"/>
      <name val="Segoe UI Light"/>
      <family val="2"/>
      <charset val="204"/>
    </font>
    <font>
      <b/>
      <sz val="12"/>
      <color theme="1"/>
      <name val="Segoe UI Light"/>
      <family val="2"/>
      <charset val="204"/>
    </font>
    <font>
      <sz val="12"/>
      <name val="Segoe UI Light"/>
      <family val="2"/>
      <charset val="204"/>
    </font>
    <font>
      <sz val="11"/>
      <color theme="1"/>
      <name val="Segoe UI Light"/>
      <family val="2"/>
      <charset val="204"/>
    </font>
    <font>
      <b/>
      <sz val="12"/>
      <name val="Segoe UI Light"/>
      <family val="2"/>
      <charset val="204"/>
    </font>
    <font>
      <sz val="10"/>
      <color theme="1"/>
      <name val="Segoe UI Light"/>
      <family val="2"/>
      <charset val="204"/>
    </font>
    <font>
      <u/>
      <sz val="11"/>
      <color theme="10"/>
      <name val="Calibri"/>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theme="6" tint="0.39997558519241921"/>
        <bgColor indexed="64"/>
      </patternFill>
    </fill>
    <fill>
      <patternFill patternType="solid">
        <fgColor theme="9"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7" fillId="0" borderId="0" applyNumberFormat="0" applyFill="0" applyBorder="0" applyAlignment="0" applyProtection="0"/>
  </cellStyleXfs>
  <cellXfs count="82">
    <xf numFmtId="0" fontId="0" fillId="0" borderId="0" xfId="0"/>
    <xf numFmtId="0" fontId="1" fillId="0" borderId="0" xfId="0" applyFont="1" applyAlignment="1" applyProtection="1">
      <alignment horizontal="center" vertical="top"/>
    </xf>
    <xf numFmtId="0" fontId="1" fillId="0" borderId="0" xfId="0" applyFont="1" applyAlignment="1" applyProtection="1">
      <alignment horizontal="right" vertical="top"/>
    </xf>
    <xf numFmtId="0" fontId="4" fillId="0" borderId="0" xfId="0" applyFont="1" applyAlignment="1" applyProtection="1">
      <alignment horizontal="center" vertical="top"/>
    </xf>
    <xf numFmtId="0" fontId="1" fillId="0" borderId="0" xfId="0" applyFont="1" applyFill="1" applyBorder="1" applyAlignment="1" applyProtection="1">
      <alignment horizontal="center" vertical="top"/>
    </xf>
    <xf numFmtId="0" fontId="1" fillId="0" borderId="0" xfId="0" applyFont="1" applyAlignment="1" applyProtection="1">
      <alignment horizontal="center" vertical="top" wrapText="1"/>
    </xf>
    <xf numFmtId="0" fontId="2" fillId="0" borderId="0" xfId="0" applyFont="1" applyAlignment="1" applyProtection="1">
      <alignment horizontal="center" vertical="top" wrapText="1"/>
    </xf>
    <xf numFmtId="4" fontId="2" fillId="0" borderId="0" xfId="0" applyNumberFormat="1" applyFont="1" applyAlignment="1" applyProtection="1">
      <alignment horizontal="center" vertical="top" wrapText="1"/>
    </xf>
    <xf numFmtId="0" fontId="4" fillId="0" borderId="0" xfId="0" applyFont="1" applyAlignment="1" applyProtection="1">
      <alignment horizontal="center" vertical="top" wrapText="1"/>
    </xf>
    <xf numFmtId="0" fontId="1" fillId="2" borderId="1" xfId="0" applyFont="1" applyFill="1" applyBorder="1" applyAlignment="1" applyProtection="1">
      <alignment horizontal="center" vertical="top" wrapText="1"/>
    </xf>
    <xf numFmtId="0" fontId="1" fillId="0" borderId="6" xfId="0" applyFont="1" applyBorder="1" applyAlignment="1" applyProtection="1">
      <alignment horizontal="center" vertical="top" wrapText="1"/>
    </xf>
    <xf numFmtId="4" fontId="1" fillId="0" borderId="6" xfId="0" applyNumberFormat="1" applyFont="1" applyFill="1" applyBorder="1" applyAlignment="1" applyProtection="1">
      <alignment horizontal="center" vertical="top" wrapText="1"/>
    </xf>
    <xf numFmtId="164" fontId="1" fillId="0" borderId="6" xfId="0" applyNumberFormat="1" applyFont="1" applyBorder="1" applyAlignment="1" applyProtection="1">
      <alignment horizontal="center" vertical="top" wrapText="1"/>
    </xf>
    <xf numFmtId="4" fontId="1" fillId="0" borderId="6" xfId="0" applyNumberFormat="1" applyFont="1" applyBorder="1" applyAlignment="1" applyProtection="1">
      <alignment horizontal="center" vertical="top" wrapText="1"/>
    </xf>
    <xf numFmtId="0" fontId="1" fillId="0" borderId="1" xfId="0" applyFont="1" applyBorder="1" applyAlignment="1" applyProtection="1">
      <alignment horizontal="center" vertical="top" wrapText="1"/>
    </xf>
    <xf numFmtId="4" fontId="1" fillId="0" borderId="1" xfId="0" applyNumberFormat="1" applyFont="1" applyBorder="1" applyAlignment="1" applyProtection="1">
      <alignment horizontal="center" vertical="top"/>
    </xf>
    <xf numFmtId="0" fontId="1" fillId="2" borderId="6" xfId="0" applyFont="1" applyFill="1" applyBorder="1" applyAlignment="1" applyProtection="1">
      <alignment horizontal="center" vertical="top" wrapText="1"/>
    </xf>
    <xf numFmtId="4" fontId="1" fillId="0" borderId="1" xfId="0" applyNumberFormat="1" applyFont="1" applyFill="1" applyBorder="1" applyAlignment="1" applyProtection="1">
      <alignment horizontal="center" vertical="top" wrapText="1"/>
    </xf>
    <xf numFmtId="0" fontId="1" fillId="0" borderId="6" xfId="0" applyNumberFormat="1" applyFont="1" applyFill="1" applyBorder="1" applyAlignment="1" applyProtection="1">
      <alignment horizontal="center" vertical="top" wrapText="1"/>
    </xf>
    <xf numFmtId="49" fontId="1" fillId="0" borderId="0" xfId="0" applyNumberFormat="1" applyFont="1" applyAlignment="1" applyProtection="1">
      <alignment horizontal="left" vertical="top" wrapText="1"/>
    </xf>
    <xf numFmtId="49" fontId="1" fillId="2" borderId="1" xfId="0" applyNumberFormat="1" applyFont="1" applyFill="1" applyBorder="1" applyAlignment="1" applyProtection="1">
      <alignment horizontal="left" vertical="top" wrapText="1"/>
    </xf>
    <xf numFmtId="49" fontId="1" fillId="0" borderId="8" xfId="0" applyNumberFormat="1" applyFont="1" applyFill="1" applyBorder="1" applyAlignment="1" applyProtection="1">
      <alignment horizontal="left" vertical="top" wrapText="1"/>
    </xf>
    <xf numFmtId="0" fontId="0" fillId="0" borderId="0" xfId="0" applyAlignment="1" applyProtection="1">
      <alignment vertical="top" wrapText="1"/>
    </xf>
    <xf numFmtId="0" fontId="0" fillId="0" borderId="0" xfId="0" applyAlignment="1" applyProtection="1">
      <alignment vertical="top"/>
    </xf>
    <xf numFmtId="0" fontId="1" fillId="2" borderId="1" xfId="0" applyFont="1" applyFill="1" applyBorder="1" applyAlignment="1" applyProtection="1">
      <alignment horizontal="left" vertical="top" wrapText="1"/>
    </xf>
    <xf numFmtId="0" fontId="1" fillId="2" borderId="8" xfId="0" applyFont="1" applyFill="1" applyBorder="1" applyAlignment="1" applyProtection="1">
      <alignment horizontal="left" vertical="top" wrapText="1"/>
    </xf>
    <xf numFmtId="49" fontId="1" fillId="3" borderId="9" xfId="0" applyNumberFormat="1" applyFont="1" applyFill="1" applyBorder="1" applyAlignment="1" applyProtection="1">
      <alignment horizontal="left" vertical="top" wrapText="1"/>
      <protection locked="0"/>
    </xf>
    <xf numFmtId="0" fontId="1" fillId="3" borderId="6" xfId="0" applyFont="1" applyFill="1" applyBorder="1" applyAlignment="1" applyProtection="1">
      <alignment horizontal="center" vertical="top" wrapText="1"/>
      <protection locked="0"/>
    </xf>
    <xf numFmtId="4" fontId="1" fillId="3" borderId="6" xfId="0" applyNumberFormat="1" applyFont="1" applyFill="1" applyBorder="1" applyAlignment="1" applyProtection="1">
      <alignment horizontal="center" vertical="top" wrapText="1"/>
      <protection locked="0"/>
    </xf>
    <xf numFmtId="49" fontId="1" fillId="3" borderId="7" xfId="0" applyNumberFormat="1" applyFont="1" applyFill="1" applyBorder="1" applyAlignment="1" applyProtection="1">
      <alignment horizontal="center" vertical="top"/>
      <protection locked="0"/>
    </xf>
    <xf numFmtId="0" fontId="1" fillId="3" borderId="1" xfId="0" applyNumberFormat="1" applyFont="1" applyFill="1" applyBorder="1" applyAlignment="1" applyProtection="1">
      <alignment horizontal="center" vertical="top" wrapText="1"/>
      <protection locked="0"/>
    </xf>
    <xf numFmtId="4" fontId="1" fillId="3" borderId="1" xfId="0" applyNumberFormat="1" applyFont="1" applyFill="1" applyBorder="1" applyAlignment="1" applyProtection="1">
      <alignment horizontal="center" vertical="top" wrapText="1"/>
      <protection locked="0"/>
    </xf>
    <xf numFmtId="0" fontId="7" fillId="3" borderId="1" xfId="1" applyNumberFormat="1" applyFill="1" applyBorder="1" applyAlignment="1" applyProtection="1">
      <alignment horizontal="center" vertical="top" wrapText="1"/>
      <protection locked="0"/>
    </xf>
    <xf numFmtId="0" fontId="1" fillId="3" borderId="1" xfId="0" applyFont="1" applyFill="1" applyBorder="1" applyAlignment="1" applyProtection="1">
      <alignment horizontal="center" vertical="top" wrapText="1"/>
      <protection locked="0"/>
    </xf>
    <xf numFmtId="4" fontId="1" fillId="0" borderId="1" xfId="0" applyNumberFormat="1" applyFont="1" applyBorder="1" applyAlignment="1">
      <alignment horizontal="center" vertical="top" wrapText="1"/>
    </xf>
    <xf numFmtId="0" fontId="4" fillId="0" borderId="0" xfId="0" applyFont="1" applyAlignment="1">
      <alignment horizontal="center" vertical="top" wrapText="1"/>
    </xf>
    <xf numFmtId="49" fontId="6" fillId="0" borderId="4" xfId="0" applyNumberFormat="1" applyFont="1" applyBorder="1" applyAlignment="1" applyProtection="1">
      <alignment horizontal="left" vertical="top" wrapText="1"/>
    </xf>
    <xf numFmtId="0" fontId="1" fillId="0" borderId="9" xfId="0" applyFont="1" applyFill="1" applyBorder="1" applyAlignment="1" applyProtection="1">
      <alignment horizontal="left" vertical="top" wrapText="1"/>
    </xf>
    <xf numFmtId="0" fontId="1" fillId="0" borderId="10" xfId="0" applyFont="1" applyFill="1" applyBorder="1" applyAlignment="1" applyProtection="1">
      <alignment horizontal="left" vertical="top" wrapText="1"/>
    </xf>
    <xf numFmtId="14" fontId="1" fillId="3" borderId="6" xfId="0" applyNumberFormat="1" applyFont="1" applyFill="1" applyBorder="1" applyAlignment="1" applyProtection="1">
      <alignment horizontal="left" vertical="top" wrapText="1"/>
      <protection locked="0"/>
    </xf>
    <xf numFmtId="4" fontId="1" fillId="0" borderId="3" xfId="0" applyNumberFormat="1" applyFont="1" applyFill="1" applyBorder="1" applyAlignment="1" applyProtection="1">
      <alignment horizontal="left" vertical="top" wrapText="1"/>
    </xf>
    <xf numFmtId="4" fontId="1" fillId="0" borderId="4" xfId="0" applyNumberFormat="1" applyFont="1" applyFill="1" applyBorder="1" applyAlignment="1" applyProtection="1">
      <alignment horizontal="left" vertical="top" wrapText="1"/>
    </xf>
    <xf numFmtId="4" fontId="1" fillId="0" borderId="5" xfId="0" applyNumberFormat="1" applyFont="1" applyFill="1" applyBorder="1" applyAlignment="1" applyProtection="1">
      <alignment horizontal="left" vertical="top" wrapText="1"/>
    </xf>
    <xf numFmtId="49" fontId="1" fillId="0" borderId="0" xfId="0" applyNumberFormat="1" applyFont="1" applyAlignment="1" applyProtection="1">
      <alignment horizontal="right" vertical="top" wrapText="1"/>
    </xf>
    <xf numFmtId="49" fontId="2" fillId="0" borderId="0" xfId="0" applyNumberFormat="1" applyFont="1" applyFill="1" applyAlignment="1" applyProtection="1">
      <alignment horizontal="center" vertical="top" wrapText="1"/>
    </xf>
    <xf numFmtId="0" fontId="3" fillId="3" borderId="1" xfId="0" applyNumberFormat="1" applyFont="1" applyFill="1" applyBorder="1" applyAlignment="1" applyProtection="1">
      <alignment horizontal="left" vertical="top" wrapText="1"/>
      <protection locked="0"/>
    </xf>
    <xf numFmtId="49" fontId="3" fillId="3" borderId="1" xfId="0" applyNumberFormat="1" applyFont="1" applyFill="1" applyBorder="1" applyAlignment="1" applyProtection="1">
      <alignment horizontal="left" vertical="top" wrapText="1"/>
      <protection locked="0"/>
    </xf>
    <xf numFmtId="0" fontId="3" fillId="0" borderId="1" xfId="0" applyNumberFormat="1" applyFont="1" applyFill="1" applyBorder="1" applyAlignment="1" applyProtection="1">
      <alignment horizontal="left" vertical="top" wrapText="1"/>
    </xf>
    <xf numFmtId="49" fontId="3" fillId="0" borderId="1" xfId="0" applyNumberFormat="1" applyFont="1" applyFill="1" applyBorder="1" applyAlignment="1" applyProtection="1">
      <alignment horizontal="left" vertical="top" wrapText="1"/>
    </xf>
    <xf numFmtId="49" fontId="1" fillId="0" borderId="2" xfId="0" applyNumberFormat="1" applyFont="1" applyFill="1" applyBorder="1" applyAlignment="1" applyProtection="1">
      <alignment horizontal="left" vertical="top" wrapText="1"/>
    </xf>
    <xf numFmtId="0" fontId="5" fillId="0" borderId="7" xfId="0" applyFont="1" applyFill="1" applyBorder="1" applyAlignment="1" applyProtection="1">
      <alignment horizontal="center" vertical="top" wrapText="1"/>
    </xf>
    <xf numFmtId="0" fontId="2" fillId="2" borderId="8" xfId="0" applyFont="1" applyFill="1" applyBorder="1" applyAlignment="1" applyProtection="1">
      <alignment horizontal="center" vertical="top" wrapText="1"/>
    </xf>
    <xf numFmtId="0" fontId="2" fillId="2" borderId="10" xfId="0" applyFont="1" applyFill="1" applyBorder="1" applyAlignment="1" applyProtection="1">
      <alignment horizontal="center" vertical="top" wrapText="1"/>
    </xf>
    <xf numFmtId="0" fontId="1" fillId="2" borderId="2" xfId="0" applyFont="1" applyFill="1" applyBorder="1" applyAlignment="1" applyProtection="1">
      <alignment horizontal="center" vertical="top" wrapText="1"/>
    </xf>
    <xf numFmtId="0" fontId="1" fillId="2" borderId="6" xfId="0" applyFont="1" applyFill="1" applyBorder="1" applyAlignment="1" applyProtection="1">
      <alignment horizontal="center" vertical="top" wrapText="1"/>
    </xf>
    <xf numFmtId="0" fontId="1" fillId="0" borderId="0" xfId="0" applyFont="1" applyFill="1" applyBorder="1" applyAlignment="1" applyProtection="1">
      <alignment horizontal="right" vertical="top"/>
    </xf>
    <xf numFmtId="0" fontId="2" fillId="0" borderId="0" xfId="0" applyFont="1" applyFill="1" applyBorder="1" applyAlignment="1" applyProtection="1">
      <alignment horizontal="center" vertical="top" wrapText="1"/>
    </xf>
    <xf numFmtId="0" fontId="1" fillId="2" borderId="1" xfId="0" applyFont="1" applyFill="1" applyBorder="1" applyAlignment="1" applyProtection="1">
      <alignment horizontal="center" vertical="top" wrapText="1"/>
    </xf>
    <xf numFmtId="0" fontId="1" fillId="0" borderId="0" xfId="0" applyFont="1" applyAlignment="1" applyProtection="1">
      <alignment horizontal="right" vertical="top"/>
    </xf>
    <xf numFmtId="0" fontId="1" fillId="3" borderId="11" xfId="0" applyFont="1" applyFill="1" applyBorder="1" applyAlignment="1" applyProtection="1">
      <alignment horizontal="center" vertical="top" wrapText="1"/>
      <protection locked="0"/>
    </xf>
    <xf numFmtId="0" fontId="1" fillId="3" borderId="12" xfId="0" applyFont="1" applyFill="1" applyBorder="1" applyAlignment="1" applyProtection="1">
      <alignment horizontal="center" vertical="top" wrapText="1"/>
      <protection locked="0"/>
    </xf>
    <xf numFmtId="0" fontId="2" fillId="4" borderId="0" xfId="0" applyFont="1" applyFill="1" applyAlignment="1" applyProtection="1">
      <alignment horizontal="center" vertical="top" wrapText="1"/>
      <protection locked="0"/>
    </xf>
    <xf numFmtId="0" fontId="2" fillId="4" borderId="0" xfId="0" applyFont="1" applyFill="1" applyAlignment="1" applyProtection="1">
      <alignment horizontal="center" vertical="top"/>
      <protection locked="0"/>
    </xf>
    <xf numFmtId="0" fontId="1" fillId="2" borderId="8" xfId="0" applyFont="1" applyFill="1" applyBorder="1" applyAlignment="1" applyProtection="1">
      <alignment horizontal="center" vertical="top" wrapText="1"/>
    </xf>
    <xf numFmtId="0" fontId="1" fillId="2" borderId="3" xfId="0" applyFont="1" applyFill="1" applyBorder="1" applyAlignment="1" applyProtection="1">
      <alignment horizontal="center" vertical="top" wrapText="1"/>
    </xf>
    <xf numFmtId="0" fontId="1" fillId="2" borderId="5" xfId="0" applyFont="1" applyFill="1" applyBorder="1" applyAlignment="1" applyProtection="1">
      <alignment horizontal="center" vertical="top" wrapText="1"/>
    </xf>
    <xf numFmtId="0" fontId="1" fillId="2" borderId="13" xfId="0" applyFont="1" applyFill="1" applyBorder="1" applyAlignment="1" applyProtection="1">
      <alignment horizontal="center" vertical="top" wrapText="1"/>
    </xf>
    <xf numFmtId="4"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0" fontId="1" fillId="0" borderId="2" xfId="0" applyFont="1" applyFill="1" applyBorder="1" applyAlignment="1" applyProtection="1">
      <alignment horizontal="center" vertical="top" wrapText="1"/>
    </xf>
    <xf numFmtId="0" fontId="1" fillId="0" borderId="13" xfId="0" applyFont="1" applyFill="1" applyBorder="1" applyAlignment="1" applyProtection="1">
      <alignment horizontal="center" vertical="top" wrapText="1"/>
    </xf>
    <xf numFmtId="0" fontId="1" fillId="0" borderId="6" xfId="0" applyFont="1" applyFill="1" applyBorder="1" applyAlignment="1" applyProtection="1">
      <alignment horizontal="center" vertical="top" wrapText="1"/>
    </xf>
    <xf numFmtId="0" fontId="1" fillId="0" borderId="2" xfId="0" applyNumberFormat="1" applyFont="1" applyFill="1" applyBorder="1" applyAlignment="1" applyProtection="1">
      <alignment horizontal="center" vertical="top" wrapText="1"/>
    </xf>
    <xf numFmtId="0" fontId="1" fillId="0" borderId="13" xfId="0" applyNumberFormat="1" applyFont="1" applyFill="1" applyBorder="1" applyAlignment="1" applyProtection="1">
      <alignment horizontal="center" vertical="top" wrapText="1"/>
    </xf>
    <xf numFmtId="0" fontId="1" fillId="0" borderId="6" xfId="0" applyNumberFormat="1" applyFont="1" applyFill="1" applyBorder="1" applyAlignment="1" applyProtection="1">
      <alignment horizontal="center" vertical="top" wrapText="1"/>
    </xf>
    <xf numFmtId="4" fontId="1" fillId="0" borderId="1" xfId="0" applyNumberFormat="1" applyFont="1" applyFill="1" applyBorder="1" applyAlignment="1" applyProtection="1">
      <alignment horizontal="center" vertical="center" wrapText="1"/>
    </xf>
    <xf numFmtId="164" fontId="1" fillId="0" borderId="1" xfId="0" applyNumberFormat="1" applyFont="1" applyFill="1" applyBorder="1" applyAlignment="1" applyProtection="1">
      <alignment horizontal="center" vertical="center" wrapText="1"/>
    </xf>
    <xf numFmtId="0" fontId="1" fillId="0" borderId="2" xfId="0" applyFont="1" applyBorder="1" applyAlignment="1">
      <alignment horizontal="center" vertical="top" wrapText="1"/>
    </xf>
    <xf numFmtId="0" fontId="1" fillId="0" borderId="13" xfId="0" applyFont="1" applyBorder="1" applyAlignment="1">
      <alignment horizontal="center" vertical="top" wrapText="1"/>
    </xf>
    <xf numFmtId="0" fontId="1" fillId="0" borderId="6" xfId="0" applyFont="1" applyBorder="1" applyAlignment="1">
      <alignment horizontal="center" vertical="top" wrapText="1"/>
    </xf>
    <xf numFmtId="0" fontId="1" fillId="2" borderId="9" xfId="0" applyFont="1" applyFill="1" applyBorder="1" applyAlignment="1" applyProtection="1">
      <alignment horizontal="center" vertical="top" wrapText="1"/>
    </xf>
    <xf numFmtId="0" fontId="1" fillId="2" borderId="10" xfId="0" applyFont="1" applyFill="1" applyBorder="1" applyAlignment="1" applyProtection="1">
      <alignment horizontal="center" vertical="top" wrapText="1"/>
    </xf>
  </cellXfs>
  <cellStyles count="2">
    <cellStyle name="Гиперссылка" xfId="1" builtinId="8"/>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aloginov/Downloads/&#1053;&#1052;&#1062;&#1050;_&#1072;&#1074;&#1090;&#108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боснование НМЦК"/>
      <sheetName val="Приложение №2.1_свод"/>
      <sheetName val="Приложение №2.2_запрос ППИ"/>
      <sheetName val="Запрос в ЕИС"/>
      <sheetName val="Приложение №2.3_ЕРК"/>
      <sheetName val="Приложение №2.4_ОИИ"/>
      <sheetName val="служебный раздел"/>
      <sheetName val="Инструкция по заполнению"/>
    </sheetNames>
    <sheetDataSet>
      <sheetData sheetId="0">
        <row r="8">
          <cell r="B8">
            <v>6233.0599999999995</v>
          </cell>
        </row>
      </sheetData>
      <sheetData sheetId="1"/>
      <sheetData sheetId="2">
        <row r="19">
          <cell r="A19">
            <v>1</v>
          </cell>
        </row>
      </sheetData>
      <sheetData sheetId="3">
        <row r="19">
          <cell r="A19">
            <v>1</v>
          </cell>
        </row>
      </sheetData>
      <sheetData sheetId="4">
        <row r="16">
          <cell r="A16">
            <v>1</v>
          </cell>
        </row>
      </sheetData>
      <sheetData sheetId="5">
        <row r="16">
          <cell r="A16">
            <v>1</v>
          </cell>
        </row>
      </sheetData>
      <sheetData sheetId="6">
        <row r="1">
          <cell r="I1">
            <v>6233.0599999999995</v>
          </cell>
        </row>
        <row r="2">
          <cell r="B2" t="str">
            <v/>
          </cell>
          <cell r="C2" t="str">
            <v/>
          </cell>
          <cell r="D2" t="str">
            <v>десять</v>
          </cell>
          <cell r="E2" t="str">
            <v/>
          </cell>
        </row>
        <row r="3">
          <cell r="B3" t="str">
            <v>один</v>
          </cell>
          <cell r="C3" t="str">
            <v>одна</v>
          </cell>
          <cell r="D3" t="str">
            <v>двадцать</v>
          </cell>
          <cell r="E3" t="str">
            <v>сто</v>
          </cell>
        </row>
        <row r="4">
          <cell r="B4" t="str">
            <v>два</v>
          </cell>
          <cell r="C4" t="str">
            <v>две</v>
          </cell>
          <cell r="D4" t="str">
            <v>тридцать</v>
          </cell>
          <cell r="E4" t="str">
            <v>двести</v>
          </cell>
        </row>
        <row r="5">
          <cell r="B5" t="str">
            <v>три</v>
          </cell>
          <cell r="C5" t="str">
            <v>три</v>
          </cell>
          <cell r="D5" t="str">
            <v>сорок</v>
          </cell>
          <cell r="E5" t="str">
            <v>триста</v>
          </cell>
        </row>
        <row r="6">
          <cell r="B6" t="str">
            <v>четыре</v>
          </cell>
          <cell r="C6" t="str">
            <v>четыре</v>
          </cell>
          <cell r="D6" t="str">
            <v>пятьдесят</v>
          </cell>
          <cell r="E6" t="str">
            <v>четыреста</v>
          </cell>
        </row>
        <row r="7">
          <cell r="B7" t="str">
            <v>пять</v>
          </cell>
          <cell r="C7" t="str">
            <v>пять</v>
          </cell>
          <cell r="D7" t="str">
            <v>шестьдесят</v>
          </cell>
          <cell r="E7" t="str">
            <v>пятьсот</v>
          </cell>
        </row>
        <row r="8">
          <cell r="B8" t="str">
            <v>шесть</v>
          </cell>
          <cell r="C8" t="str">
            <v>шесть</v>
          </cell>
          <cell r="D8" t="str">
            <v>семьдесят</v>
          </cell>
          <cell r="E8" t="str">
            <v>шестьсот</v>
          </cell>
        </row>
        <row r="9">
          <cell r="B9" t="str">
            <v>семь</v>
          </cell>
          <cell r="C9" t="str">
            <v>семь</v>
          </cell>
          <cell r="D9" t="str">
            <v>восемьдесят</v>
          </cell>
          <cell r="E9" t="str">
            <v>семьсот</v>
          </cell>
        </row>
        <row r="10">
          <cell r="B10" t="str">
            <v>восемь</v>
          </cell>
          <cell r="C10" t="str">
            <v>восемь</v>
          </cell>
          <cell r="D10" t="str">
            <v>девяносто</v>
          </cell>
          <cell r="E10" t="str">
            <v>восемьсот</v>
          </cell>
        </row>
        <row r="11">
          <cell r="B11" t="str">
            <v>девять</v>
          </cell>
          <cell r="C11" t="str">
            <v>девять</v>
          </cell>
          <cell r="E11" t="str">
            <v>девятьсот</v>
          </cell>
        </row>
        <row r="12">
          <cell r="B12" t="str">
            <v>десять</v>
          </cell>
          <cell r="C12" t="str">
            <v>десять</v>
          </cell>
        </row>
        <row r="13">
          <cell r="B13" t="str">
            <v>одиннадцать</v>
          </cell>
          <cell r="C13" t="str">
            <v>одиннадцать</v>
          </cell>
        </row>
        <row r="14">
          <cell r="B14" t="str">
            <v>двенадцать</v>
          </cell>
          <cell r="C14" t="str">
            <v>двенадцать</v>
          </cell>
        </row>
        <row r="15">
          <cell r="B15" t="str">
            <v>тринадцать</v>
          </cell>
          <cell r="C15" t="str">
            <v>тринадцать</v>
          </cell>
        </row>
        <row r="16">
          <cell r="B16" t="str">
            <v>четырнадцать</v>
          </cell>
          <cell r="C16" t="str">
            <v>четырнадцать</v>
          </cell>
        </row>
        <row r="17">
          <cell r="B17" t="str">
            <v>пятнадцать</v>
          </cell>
          <cell r="C17" t="str">
            <v>пятнадцать</v>
          </cell>
        </row>
        <row r="18">
          <cell r="B18" t="str">
            <v>шестнадцать</v>
          </cell>
          <cell r="C18" t="str">
            <v>шестнадцать</v>
          </cell>
        </row>
        <row r="19">
          <cell r="B19" t="str">
            <v>семнадцать</v>
          </cell>
          <cell r="C19" t="str">
            <v>семнадцать</v>
          </cell>
        </row>
        <row r="20">
          <cell r="B20" t="str">
            <v>восемнадцать</v>
          </cell>
          <cell r="C20" t="str">
            <v>восемнадцать</v>
          </cell>
        </row>
        <row r="21">
          <cell r="B21" t="str">
            <v>девятнадцать</v>
          </cell>
          <cell r="C21" t="str">
            <v>девятнадцать</v>
          </cell>
        </row>
        <row r="22">
          <cell r="B22" t="str">
            <v>двадцать</v>
          </cell>
          <cell r="C22" t="str">
            <v>двадцать</v>
          </cell>
        </row>
      </sheetData>
      <sheetData sheetId="7"/>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goodwin-shop.ru/product/shkaf-dlia-odezhdy-5-sektsionnyi/" TargetMode="External"/><Relationship Id="rId2" Type="http://schemas.openxmlformats.org/officeDocument/2006/relationships/hyperlink" Target="https://zakazat-mebel.ru/catalog/ofisnaya-mebel/shkafy-i-stellazhi/shkafy-dlya-odezhdy-garderoby/shkaf-kombinirovannyy-s-antresolyu-respekt-t-308-dub-venge-yasen-shimo/" TargetMode="External"/><Relationship Id="rId1" Type="http://schemas.openxmlformats.org/officeDocument/2006/relationships/hyperlink" Target="https://aelitaholding.ru/215188588-shkaf-detskoj-odezhdy/" TargetMode="External"/><Relationship Id="rId5" Type="http://schemas.openxmlformats.org/officeDocument/2006/relationships/printerSettings" Target="../printerSettings/printerSettings4.bin"/><Relationship Id="rId4" Type="http://schemas.openxmlformats.org/officeDocument/2006/relationships/hyperlink" Target="https://mebelmixspb.ru/p499739223-shkaf-antresolyu-dendi.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2">
    <pageSetUpPr fitToPage="1"/>
  </sheetPr>
  <dimension ref="A1:F14"/>
  <sheetViews>
    <sheetView tabSelected="1" view="pageBreakPreview" zoomScale="85" zoomScaleNormal="85" zoomScaleSheetLayoutView="85" workbookViewId="0">
      <selection activeCell="B10" sqref="B10:F10"/>
    </sheetView>
  </sheetViews>
  <sheetFormatPr defaultColWidth="9.109375" defaultRowHeight="19.2" x14ac:dyDescent="0.3"/>
  <cols>
    <col min="1" max="1" width="48" style="19" customWidth="1"/>
    <col min="2" max="2" width="28.5546875" style="19" customWidth="1"/>
    <col min="3" max="3" width="25.88671875" style="19" customWidth="1"/>
    <col min="4" max="4" width="11.44140625" style="19" customWidth="1"/>
    <col min="5" max="5" width="15.44140625" style="19" customWidth="1"/>
    <col min="6" max="6" width="25.44140625" style="19" customWidth="1"/>
    <col min="7" max="16384" width="9.109375" style="19"/>
  </cols>
  <sheetData>
    <row r="1" spans="1:6" ht="17.25" customHeight="1" x14ac:dyDescent="0.3">
      <c r="E1" s="43"/>
      <c r="F1" s="43"/>
    </row>
    <row r="3" spans="1:6" x14ac:dyDescent="0.3">
      <c r="A3" s="44" t="s">
        <v>32</v>
      </c>
      <c r="B3" s="44"/>
      <c r="C3" s="44"/>
      <c r="D3" s="44"/>
      <c r="E3" s="44"/>
      <c r="F3" s="44"/>
    </row>
    <row r="4" spans="1:6" ht="17.25" customHeight="1" x14ac:dyDescent="0.3">
      <c r="A4" s="50" t="s">
        <v>31</v>
      </c>
      <c r="B4" s="50"/>
      <c r="C4" s="50"/>
      <c r="D4" s="50"/>
      <c r="E4" s="50"/>
      <c r="F4" s="50"/>
    </row>
    <row r="5" spans="1:6" ht="57" customHeight="1" x14ac:dyDescent="0.3">
      <c r="A5" s="20" t="s">
        <v>24</v>
      </c>
      <c r="B5" s="45" t="s">
        <v>56</v>
      </c>
      <c r="C5" s="46"/>
      <c r="D5" s="46"/>
      <c r="E5" s="46"/>
      <c r="F5" s="46"/>
    </row>
    <row r="6" spans="1:6" ht="57" customHeight="1" x14ac:dyDescent="0.3">
      <c r="A6" s="20" t="s">
        <v>0</v>
      </c>
      <c r="B6" s="47" t="s">
        <v>34</v>
      </c>
      <c r="C6" s="48"/>
      <c r="D6" s="48"/>
      <c r="E6" s="48"/>
      <c r="F6" s="48"/>
    </row>
    <row r="7" spans="1:6" ht="57" customHeight="1" x14ac:dyDescent="0.3">
      <c r="A7" s="24" t="s">
        <v>36</v>
      </c>
      <c r="B7" s="49" t="s">
        <v>2</v>
      </c>
      <c r="C7" s="49"/>
      <c r="D7" s="49"/>
      <c r="E7" s="49"/>
      <c r="F7" s="49"/>
    </row>
    <row r="8" spans="1:6" ht="36.75" customHeight="1" x14ac:dyDescent="0.3">
      <c r="A8" s="24" t="s">
        <v>37</v>
      </c>
      <c r="B8" s="40">
        <f>'Прил. 1'!K11</f>
        <v>99936.37</v>
      </c>
      <c r="C8" s="41"/>
      <c r="D8" s="41"/>
      <c r="E8" s="41"/>
      <c r="F8" s="42"/>
    </row>
    <row r="9" spans="1:6" ht="21" customHeight="1" x14ac:dyDescent="0.3">
      <c r="A9" s="25" t="str">
        <f>IF(A4="начальной (максимальной) цены контракта (НМЦК)","Расчет НМЦК","Расчет НЦЕ, НСЦЕ")</f>
        <v>Расчет НМЦК</v>
      </c>
      <c r="B9" s="21" t="s">
        <v>3</v>
      </c>
      <c r="C9" s="26" t="s">
        <v>41</v>
      </c>
      <c r="D9" s="37" t="str">
        <f>IF(A4="начальной (максимальной) цены контракта (НМЦК)","к обоснованию НМЦК","к обоснованию НЦЕ, НСЦЕ")</f>
        <v>к обоснованию НМЦК</v>
      </c>
      <c r="E9" s="37"/>
      <c r="F9" s="38"/>
    </row>
    <row r="10" spans="1:6" ht="21" customHeight="1" x14ac:dyDescent="0.3">
      <c r="A10" s="24" t="s">
        <v>38</v>
      </c>
      <c r="B10" s="39">
        <v>44606</v>
      </c>
      <c r="C10" s="39"/>
      <c r="D10" s="39"/>
      <c r="E10" s="39"/>
      <c r="F10" s="39"/>
    </row>
    <row r="11" spans="1:6" ht="48.75" customHeight="1" x14ac:dyDescent="0.3">
      <c r="A11" s="36" t="s">
        <v>35</v>
      </c>
      <c r="B11" s="36"/>
      <c r="C11" s="36"/>
      <c r="D11" s="36"/>
      <c r="E11" s="36"/>
      <c r="F11" s="36"/>
    </row>
    <row r="13" spans="1:6" ht="18" customHeight="1" x14ac:dyDescent="0.3"/>
    <row r="14" spans="1:6" ht="18" customHeight="1" x14ac:dyDescent="0.3"/>
  </sheetData>
  <sheetProtection password="CC4B" sheet="1" objects="1" scenarios="1" formatColumns="0" formatRows="0" selectLockedCells="1"/>
  <mergeCells count="10">
    <mergeCell ref="A11:F11"/>
    <mergeCell ref="D9:F9"/>
    <mergeCell ref="B10:F10"/>
    <mergeCell ref="B8:F8"/>
    <mergeCell ref="E1:F1"/>
    <mergeCell ref="A3:F3"/>
    <mergeCell ref="B5:F5"/>
    <mergeCell ref="B6:F6"/>
    <mergeCell ref="B7:F7"/>
    <mergeCell ref="A4:F4"/>
  </mergeCells>
  <dataValidations xWindow="1005" yWindow="487" count="6">
    <dataValidation type="date" operator="greaterThanOrEqual" showInputMessage="1" showErrorMessage="1" errorTitle="ВНИМАНИЕ!" error="Введите дату в формате ДД.ММ.ГГГГ" promptTitle="ВНИМАНИЕ!" prompt="В ячейке необходимо указать дату, месяц, год подготовки обоснования." sqref="B10:F10" xr:uid="{00000000-0002-0000-0000-000000000000}">
      <formula1>42370</formula1>
    </dataValidation>
    <dataValidation type="decimal" allowBlank="1" showInputMessage="1" showErrorMessage="1" errorTitle="ВНИМАНИЕ!" error="Укажите числовое значение больше 0." promptTitle="ВНИМАНИЕ!" prompt="Данная ячейка не заполняется." sqref="B8:F8" xr:uid="{00000000-0002-0000-0000-000001000000}">
      <formula1>0</formula1>
      <formula2>10000000000</formula2>
    </dataValidation>
    <dataValidation allowBlank="1" showInputMessage="1" showErrorMessage="1" promptTitle="ВНИМАНИЕ!" prompt="Данная ячейки не заполняется." sqref="A5:A10" xr:uid="{00000000-0002-0000-0000-000002000000}"/>
    <dataValidation allowBlank="1" showInputMessage="1" showErrorMessage="1" promptTitle="ВНИМАНИЕ!" prompt="Данная ячейка не заполняется." sqref="B6:F7 B9 D9" xr:uid="{00000000-0002-0000-0000-000003000000}"/>
    <dataValidation allowBlank="1" showInputMessage="1" showErrorMessage="1" promptTitle="ВНИМАНИЕ!" prompt="В ячейке необходимо указать предмет муниципального контракта (контракта)." sqref="B5:F5" xr:uid="{00000000-0002-0000-0000-000004000000}"/>
    <dataValidation allowBlank="1" showInputMessage="1" showErrorMessage="1" promptTitle="ВНИМАНИЕ!" prompt="В ячейке необходимо указать номера приложений к обоснованию." sqref="C9" xr:uid="{00000000-0002-0000-0000-000005000000}"/>
  </dataValidations>
  <pageMargins left="0.39370078740157483" right="0.39370078740157483" top="0.78740157480314965" bottom="0.39370078740157483" header="0.19685039370078741" footer="0.19685039370078741"/>
  <pageSetup paperSize="9" scale="89" orientation="landscape" r:id="rId1"/>
  <headerFooter>
    <oddHeader>&amp;L&amp;"Segoe UI Light,обычный"&amp;8Обоснование НМЦК v.12.02.21</oddHeader>
    <oddFooter>&amp;C&amp;"Segoe UI Light,обычный"&amp;8Страница  &amp;P из &amp;N</oddFooter>
  </headerFooter>
  <extLst>
    <ext xmlns:x14="http://schemas.microsoft.com/office/spreadsheetml/2009/9/main" uri="{CCE6A557-97BC-4b89-ADB6-D9C93CAAB3DF}">
      <x14:dataValidations xmlns:xm="http://schemas.microsoft.com/office/excel/2006/main" xWindow="1005" yWindow="487" count="1">
        <x14:dataValidation type="list" allowBlank="1" showInputMessage="1" showErrorMessage="1" promptTitle="ВНИМАНИЕ!" prompt="В ячейке можно выбрать значение только из справочника." xr:uid="{00000000-0002-0000-0000-000006000000}">
          <x14:formula1>
            <xm:f>ИД!$A$7:$A$8</xm:f>
          </x14:formula1>
          <xm:sqref>A4:F4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3">
    <pageSetUpPr fitToPage="1"/>
  </sheetPr>
  <dimension ref="A1:K11"/>
  <sheetViews>
    <sheetView view="pageBreakPreview" zoomScale="85" zoomScaleNormal="85" zoomScaleSheetLayoutView="85" workbookViewId="0">
      <selection activeCell="B10" sqref="B10"/>
    </sheetView>
  </sheetViews>
  <sheetFormatPr defaultColWidth="9.109375" defaultRowHeight="19.2" x14ac:dyDescent="0.3"/>
  <cols>
    <col min="1" max="1" width="6" style="1" bestFit="1" customWidth="1"/>
    <col min="2" max="2" width="37.109375" style="1" customWidth="1"/>
    <col min="3" max="3" width="14.109375" style="1" bestFit="1" customWidth="1"/>
    <col min="4" max="4" width="19" style="1" customWidth="1"/>
    <col min="5" max="8" width="18.33203125" style="1" customWidth="1"/>
    <col min="9" max="9" width="15" style="1" customWidth="1"/>
    <col min="10" max="11" width="18.6640625" style="1" customWidth="1"/>
    <col min="12" max="16384" width="9.109375" style="3"/>
  </cols>
  <sheetData>
    <row r="1" spans="1:11" x14ac:dyDescent="0.3">
      <c r="J1" s="2" t="s">
        <v>4</v>
      </c>
      <c r="K1" s="29" t="s">
        <v>42</v>
      </c>
    </row>
    <row r="2" spans="1:11" x14ac:dyDescent="0.3">
      <c r="J2" s="55" t="s">
        <v>1</v>
      </c>
      <c r="K2" s="55"/>
    </row>
    <row r="3" spans="1:11" ht="15.75" customHeight="1" x14ac:dyDescent="0.3">
      <c r="J3" s="4"/>
    </row>
    <row r="4" spans="1:11" ht="20.25" customHeight="1" x14ac:dyDescent="0.3">
      <c r="A4" s="56" t="str">
        <f>IF('Обоснование НМЦК'!A4="начальной (максимальной) цены контракта (НМЦК)","Определение начальной (максимальной) цены контракта методом сопоставимых рыночных цен (анализа рынка)","Определение начальной цены единицы (начальной суммы цен единиц) товара (работы, услуги) методом сопоставимых рыночных цен (анализа рынка)")</f>
        <v>Определение начальной (максимальной) цены контракта методом сопоставимых рыночных цен (анализа рынка)</v>
      </c>
      <c r="B4" s="56"/>
      <c r="C4" s="56"/>
      <c r="D4" s="56"/>
      <c r="E4" s="56"/>
      <c r="F4" s="56"/>
      <c r="G4" s="56"/>
      <c r="H4" s="56"/>
      <c r="I4" s="56"/>
      <c r="J4" s="56"/>
      <c r="K4" s="56"/>
    </row>
    <row r="5" spans="1:11" s="8" customFormat="1" ht="12" customHeight="1" x14ac:dyDescent="0.3">
      <c r="A5" s="5"/>
      <c r="B5" s="6"/>
      <c r="C5" s="7"/>
      <c r="D5" s="5"/>
      <c r="E5" s="5"/>
      <c r="F5" s="5"/>
      <c r="G5" s="5"/>
      <c r="H5" s="5"/>
      <c r="I5" s="5"/>
      <c r="J5" s="5"/>
      <c r="K5" s="5"/>
    </row>
    <row r="6" spans="1:11" s="8" customFormat="1" ht="38.25" customHeight="1" x14ac:dyDescent="0.3">
      <c r="A6" s="57" t="s">
        <v>5</v>
      </c>
      <c r="B6" s="57" t="s">
        <v>6</v>
      </c>
      <c r="C6" s="57" t="s">
        <v>7</v>
      </c>
      <c r="D6" s="57" t="str">
        <f>IF('Обоснование НМЦК'!A4="начальной (максимальной) цены контракта (НМЦК)","Количество (объем) товара (работы, услуги)","Количество (объем) товара (работы, услуги) невозможно определить")</f>
        <v>Количество (объем) товара (работы, услуги)</v>
      </c>
      <c r="E6" s="57" t="s">
        <v>8</v>
      </c>
      <c r="F6" s="57"/>
      <c r="G6" s="57"/>
      <c r="H6" s="57"/>
      <c r="I6" s="53" t="s">
        <v>22</v>
      </c>
      <c r="J6" s="57" t="s">
        <v>9</v>
      </c>
      <c r="K6" s="57" t="s">
        <v>40</v>
      </c>
    </row>
    <row r="7" spans="1:11" s="8" customFormat="1" ht="72.75" customHeight="1" x14ac:dyDescent="0.3">
      <c r="A7" s="57"/>
      <c r="B7" s="57"/>
      <c r="C7" s="57"/>
      <c r="D7" s="57"/>
      <c r="E7" s="9" t="str">
        <f>IF('Прил. 2'!A4="Определение ценовой информации, полученной от поставщиков (подрядчиков, исполнителей)","запрос поставщикам (подрядчикам, исполнителям)","запрос в ЕИС")</f>
        <v>запрос поставщикам (подрядчикам, исполнителям)</v>
      </c>
      <c r="F7" s="9" t="str">
        <f>IF(E7="запрос поставщикам (подрядчикам, исполнителям)","запрос в ЕИС","запрос поставщикам (подрядчикам, исполнителям)")</f>
        <v>запрос в ЕИС</v>
      </c>
      <c r="G7" s="9" t="str">
        <f>IF(H7="общедоступные источники","реестр контрактов","общедоступные источники")</f>
        <v>реестр контрактов</v>
      </c>
      <c r="H7" s="9" t="str">
        <f>IF('Прил. 3'!A4="Определение ценовой информации, полученной из общедоступных источников","общедоступные источники","реестр контрактов")</f>
        <v>общедоступные источники</v>
      </c>
      <c r="I7" s="54"/>
      <c r="J7" s="57"/>
      <c r="K7" s="57"/>
    </row>
    <row r="8" spans="1:11" s="8" customFormat="1" x14ac:dyDescent="0.3">
      <c r="A8" s="9">
        <v>1</v>
      </c>
      <c r="B8" s="9">
        <v>2</v>
      </c>
      <c r="C8" s="9">
        <v>3</v>
      </c>
      <c r="D8" s="9">
        <v>4</v>
      </c>
      <c r="E8" s="9">
        <v>5</v>
      </c>
      <c r="F8" s="9">
        <v>6</v>
      </c>
      <c r="G8" s="9">
        <v>7</v>
      </c>
      <c r="H8" s="9">
        <v>8</v>
      </c>
      <c r="I8" s="9">
        <v>9</v>
      </c>
      <c r="J8" s="9">
        <v>10</v>
      </c>
      <c r="K8" s="9">
        <v>11</v>
      </c>
    </row>
    <row r="9" spans="1:11" s="8" customFormat="1" ht="49.2" customHeight="1" x14ac:dyDescent="0.3">
      <c r="A9" s="10">
        <v>1</v>
      </c>
      <c r="B9" s="27" t="s">
        <v>46</v>
      </c>
      <c r="C9" s="27" t="s">
        <v>25</v>
      </c>
      <c r="D9" s="28">
        <v>6</v>
      </c>
      <c r="E9" s="11">
        <f>'Прил. 2'!I11</f>
        <v>15450</v>
      </c>
      <c r="F9" s="11"/>
      <c r="G9" s="11"/>
      <c r="H9" s="11">
        <f>'Прил. 3'!I9</f>
        <v>12912.67</v>
      </c>
      <c r="I9" s="12">
        <f t="shared" ref="I9:I10" si="0">STDEVA(E9:H9)/J9*100</f>
        <v>12.651577700753682</v>
      </c>
      <c r="J9" s="13">
        <f t="shared" ref="J9:J10" si="1">ROUND(AVERAGE(E9:H9),2)</f>
        <v>14181.34</v>
      </c>
      <c r="K9" s="13">
        <f>ROUND((D9*J9),2)</f>
        <v>85088.04</v>
      </c>
    </row>
    <row r="10" spans="1:11" s="8" customFormat="1" ht="49.2" customHeight="1" x14ac:dyDescent="0.3">
      <c r="A10" s="14">
        <v>2</v>
      </c>
      <c r="B10" s="27" t="s">
        <v>47</v>
      </c>
      <c r="C10" s="27" t="s">
        <v>25</v>
      </c>
      <c r="D10" s="28">
        <v>1</v>
      </c>
      <c r="E10" s="11">
        <f>'Прил. 2'!I12</f>
        <v>15913.33</v>
      </c>
      <c r="F10" s="11"/>
      <c r="G10" s="11"/>
      <c r="H10" s="11">
        <f>'Прил. 3'!I12</f>
        <v>13783.33</v>
      </c>
      <c r="I10" s="12">
        <f t="shared" si="0"/>
        <v>10.143480404377774</v>
      </c>
      <c r="J10" s="13">
        <f t="shared" si="1"/>
        <v>14848.33</v>
      </c>
      <c r="K10" s="13">
        <f>ROUND((D10*J10),2)</f>
        <v>14848.33</v>
      </c>
    </row>
    <row r="11" spans="1:11" ht="57" customHeight="1" x14ac:dyDescent="0.3">
      <c r="I11" s="51" t="s">
        <v>39</v>
      </c>
      <c r="J11" s="52"/>
      <c r="K11" s="15">
        <f>SUM(K9:K10)</f>
        <v>99936.37</v>
      </c>
    </row>
  </sheetData>
  <sheetProtection formatColumns="0" formatRows="0" insertRows="0" deleteRows="0" selectLockedCells="1" sort="0" autoFilter="0"/>
  <mergeCells count="11">
    <mergeCell ref="I11:J11"/>
    <mergeCell ref="I6:I7"/>
    <mergeCell ref="J2:K2"/>
    <mergeCell ref="A4:K4"/>
    <mergeCell ref="A6:A7"/>
    <mergeCell ref="B6:B7"/>
    <mergeCell ref="C6:C7"/>
    <mergeCell ref="D6:D7"/>
    <mergeCell ref="E6:H6"/>
    <mergeCell ref="J6:J7"/>
    <mergeCell ref="K6:K7"/>
  </mergeCells>
  <dataValidations count="1">
    <dataValidation type="decimal" allowBlank="1" showInputMessage="1" showErrorMessage="1" errorTitle="ВНИМАНИЕ!" error="Введите действительное число больше нуля." sqref="E9:H10" xr:uid="{00000000-0002-0000-0100-000000000000}">
      <formula1>0</formula1>
      <formula2>1000000000</formula2>
    </dataValidation>
  </dataValidations>
  <pageMargins left="0.7" right="0.7" top="0.75" bottom="0.75" header="0.3" footer="0.3"/>
  <pageSetup paperSize="9" scale="65" orientation="landscape" r:id="rId1"/>
  <ignoredErrors>
    <ignoredError sqref="I9:J10"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Лист1">
    <pageSetUpPr fitToPage="1"/>
  </sheetPr>
  <dimension ref="A1:I14"/>
  <sheetViews>
    <sheetView view="pageBreakPreview" zoomScale="85" zoomScaleNormal="85" zoomScaleSheetLayoutView="85" workbookViewId="0">
      <selection activeCell="B12" sqref="B12"/>
    </sheetView>
  </sheetViews>
  <sheetFormatPr defaultColWidth="9.109375" defaultRowHeight="19.2" x14ac:dyDescent="0.3"/>
  <cols>
    <col min="1" max="1" width="6.44140625" style="1" customWidth="1"/>
    <col min="2" max="2" width="21.6640625" style="1" customWidth="1"/>
    <col min="3" max="3" width="18.33203125" style="1" customWidth="1"/>
    <col min="4" max="4" width="21.6640625" style="1" customWidth="1"/>
    <col min="5" max="5" width="18.33203125" style="1" customWidth="1"/>
    <col min="6" max="6" width="21.6640625" style="1" customWidth="1"/>
    <col min="7" max="7" width="18.33203125" style="1" customWidth="1"/>
    <col min="8" max="8" width="15" style="1" customWidth="1"/>
    <col min="9" max="9" width="18.6640625" style="1" customWidth="1"/>
    <col min="10" max="16384" width="9.109375" style="3"/>
  </cols>
  <sheetData>
    <row r="1" spans="1:9" x14ac:dyDescent="0.3">
      <c r="G1" s="58" t="s">
        <v>4</v>
      </c>
      <c r="H1" s="58"/>
      <c r="I1" s="29" t="s">
        <v>43</v>
      </c>
    </row>
    <row r="2" spans="1:9" x14ac:dyDescent="0.3">
      <c r="H2" s="55" t="s">
        <v>1</v>
      </c>
      <c r="I2" s="55"/>
    </row>
    <row r="3" spans="1:9" ht="15.75" customHeight="1" x14ac:dyDescent="0.3">
      <c r="I3" s="4"/>
    </row>
    <row r="4" spans="1:9" ht="20.25" customHeight="1" x14ac:dyDescent="0.3">
      <c r="A4" s="61" t="s">
        <v>29</v>
      </c>
      <c r="B4" s="62"/>
      <c r="C4" s="62"/>
      <c r="D4" s="62"/>
      <c r="E4" s="62"/>
      <c r="F4" s="62"/>
      <c r="G4" s="62"/>
      <c r="H4" s="62"/>
      <c r="I4" s="62"/>
    </row>
    <row r="5" spans="1:9" s="8" customFormat="1" ht="12" customHeight="1" x14ac:dyDescent="0.3">
      <c r="A5" s="5"/>
      <c r="B5" s="5"/>
      <c r="C5" s="5"/>
      <c r="D5" s="5"/>
      <c r="E5" s="5"/>
      <c r="F5" s="5"/>
      <c r="G5" s="5"/>
      <c r="H5" s="5"/>
      <c r="I5" s="5"/>
    </row>
    <row r="6" spans="1:9" s="8" customFormat="1" ht="39" customHeight="1" x14ac:dyDescent="0.3">
      <c r="A6" s="57" t="s">
        <v>10</v>
      </c>
      <c r="B6" s="53" t="s">
        <v>11</v>
      </c>
      <c r="C6" s="53"/>
      <c r="D6" s="57"/>
      <c r="E6" s="57"/>
      <c r="F6" s="57"/>
      <c r="G6" s="57"/>
      <c r="H6" s="53" t="s">
        <v>22</v>
      </c>
      <c r="I6" s="57" t="s">
        <v>21</v>
      </c>
    </row>
    <row r="7" spans="1:9" s="8" customFormat="1" ht="21" customHeight="1" x14ac:dyDescent="0.3">
      <c r="A7" s="63"/>
      <c r="B7" s="64" t="s">
        <v>12</v>
      </c>
      <c r="C7" s="65"/>
      <c r="D7" s="64" t="s">
        <v>13</v>
      </c>
      <c r="E7" s="65"/>
      <c r="F7" s="64" t="s">
        <v>14</v>
      </c>
      <c r="G7" s="65"/>
      <c r="H7" s="66"/>
      <c r="I7" s="57"/>
    </row>
    <row r="8" spans="1:9" s="8" customFormat="1" ht="21.75" customHeight="1" x14ac:dyDescent="0.3">
      <c r="A8" s="63"/>
      <c r="B8" s="59" t="s">
        <v>48</v>
      </c>
      <c r="C8" s="60"/>
      <c r="D8" s="59" t="s">
        <v>49</v>
      </c>
      <c r="E8" s="60"/>
      <c r="F8" s="59" t="s">
        <v>50</v>
      </c>
      <c r="G8" s="60"/>
      <c r="H8" s="66"/>
      <c r="I8" s="57"/>
    </row>
    <row r="9" spans="1:9" s="8" customFormat="1" ht="69" customHeight="1" x14ac:dyDescent="0.3">
      <c r="A9" s="57"/>
      <c r="B9" s="16" t="s">
        <v>15</v>
      </c>
      <c r="C9" s="16" t="s">
        <v>16</v>
      </c>
      <c r="D9" s="16" t="s">
        <v>15</v>
      </c>
      <c r="E9" s="16" t="s">
        <v>16</v>
      </c>
      <c r="F9" s="16" t="s">
        <v>15</v>
      </c>
      <c r="G9" s="16" t="s">
        <v>16</v>
      </c>
      <c r="H9" s="54"/>
      <c r="I9" s="57"/>
    </row>
    <row r="10" spans="1:9" s="8" customFormat="1" x14ac:dyDescent="0.3">
      <c r="A10" s="9">
        <v>1</v>
      </c>
      <c r="B10" s="9">
        <v>2</v>
      </c>
      <c r="C10" s="9">
        <v>3</v>
      </c>
      <c r="D10" s="9">
        <v>4</v>
      </c>
      <c r="E10" s="9">
        <v>5</v>
      </c>
      <c r="F10" s="9">
        <v>6</v>
      </c>
      <c r="G10" s="9">
        <v>7</v>
      </c>
      <c r="H10" s="9">
        <v>8</v>
      </c>
      <c r="I10" s="9">
        <v>9</v>
      </c>
    </row>
    <row r="11" spans="1:9" s="8" customFormat="1" ht="57" customHeight="1" x14ac:dyDescent="0.3">
      <c r="A11" s="10">
        <v>1</v>
      </c>
      <c r="B11" s="18" t="s">
        <v>46</v>
      </c>
      <c r="C11" s="28">
        <v>16230</v>
      </c>
      <c r="D11" s="18" t="str">
        <f>B11</f>
        <v>Шкаф для детской одежды пятисекционный</v>
      </c>
      <c r="E11" s="28">
        <v>14620</v>
      </c>
      <c r="F11" s="18" t="str">
        <f>B11</f>
        <v>Шкаф для детской одежды пятисекционный</v>
      </c>
      <c r="G11" s="28">
        <v>15500</v>
      </c>
      <c r="H11" s="12">
        <f t="shared" ref="H11:H12" si="0">STDEVA(C11,E11,G11)/I11*100</f>
        <v>5.2178883823760094</v>
      </c>
      <c r="I11" s="13">
        <f>ROUND(AVERAGE(C11,E11,G11),2)</f>
        <v>15450</v>
      </c>
    </row>
    <row r="12" spans="1:9" s="8" customFormat="1" ht="60" customHeight="1" x14ac:dyDescent="0.3">
      <c r="A12" s="14">
        <v>2</v>
      </c>
      <c r="B12" s="18" t="s">
        <v>47</v>
      </c>
      <c r="C12" s="28">
        <v>16720</v>
      </c>
      <c r="D12" s="18" t="str">
        <f t="shared" ref="D12" si="1">B12</f>
        <v>Шкаф для хранения детской одежды высокий</v>
      </c>
      <c r="E12" s="28">
        <v>15060</v>
      </c>
      <c r="F12" s="18" t="str">
        <f t="shared" ref="F12" si="2">B12</f>
        <v>Шкаф для хранения детской одежды высокий</v>
      </c>
      <c r="G12" s="28">
        <v>15960</v>
      </c>
      <c r="H12" s="12">
        <f t="shared" si="0"/>
        <v>5.2219325133253358</v>
      </c>
      <c r="I12" s="13">
        <f t="shared" ref="I12" si="3">ROUND(AVERAGE(C12,E12,G12),2)</f>
        <v>15913.33</v>
      </c>
    </row>
    <row r="14" spans="1:9" ht="19.2" customHeight="1" x14ac:dyDescent="0.3"/>
  </sheetData>
  <sheetProtection formatColumns="0" formatRows="0" insertRows="0" deleteRows="0" selectLockedCells="1" sort="0" autoFilter="0"/>
  <mergeCells count="13">
    <mergeCell ref="H2:I2"/>
    <mergeCell ref="G1:H1"/>
    <mergeCell ref="B8:C8"/>
    <mergeCell ref="D8:E8"/>
    <mergeCell ref="F8:G8"/>
    <mergeCell ref="A4:I4"/>
    <mergeCell ref="A6:A9"/>
    <mergeCell ref="B6:G6"/>
    <mergeCell ref="I6:I9"/>
    <mergeCell ref="B7:C7"/>
    <mergeCell ref="D7:E7"/>
    <mergeCell ref="F7:G7"/>
    <mergeCell ref="H6:H9"/>
  </mergeCells>
  <dataValidations count="1">
    <dataValidation type="decimal" allowBlank="1" showInputMessage="1" showErrorMessage="1" errorTitle="ВНИМАНИЕ!" error="Введите действительное число больше нуля." sqref="C11:C12 E11:E12 G11:G12" xr:uid="{00000000-0002-0000-0200-000000000000}">
      <formula1>0</formula1>
      <formula2>1000000000</formula2>
    </dataValidation>
  </dataValidations>
  <pageMargins left="0.7" right="0.7" top="0.75" bottom="0.75" header="0.3" footer="0.3"/>
  <pageSetup paperSize="9" scale="81"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ИД!$A$1:$A$2</xm:f>
          </x14:formula1>
          <xm:sqref>A4:I4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Лист4">
    <pageSetUpPr fitToPage="1"/>
  </sheetPr>
  <dimension ref="A1:J68"/>
  <sheetViews>
    <sheetView view="pageBreakPreview" topLeftCell="A4" zoomScale="85" zoomScaleNormal="85" zoomScaleSheetLayoutView="85" workbookViewId="0">
      <selection activeCell="F20" sqref="F20"/>
    </sheetView>
  </sheetViews>
  <sheetFormatPr defaultColWidth="9.109375" defaultRowHeight="19.2" x14ac:dyDescent="0.3"/>
  <cols>
    <col min="1" max="1" width="6.44140625" style="1" customWidth="1"/>
    <col min="2" max="2" width="31.88671875" style="1" customWidth="1"/>
    <col min="3" max="3" width="36.88671875" style="1" customWidth="1"/>
    <col min="4" max="4" width="18.109375" style="1" customWidth="1"/>
    <col min="5" max="5" width="21.88671875" style="1" customWidth="1"/>
    <col min="6" max="7" width="18" style="1" customWidth="1"/>
    <col min="8" max="8" width="19.88671875" style="1" customWidth="1"/>
    <col min="9" max="9" width="16.109375" style="3" customWidth="1"/>
    <col min="10" max="10" width="16.33203125" style="3" customWidth="1"/>
    <col min="11" max="16384" width="9.109375" style="3"/>
  </cols>
  <sheetData>
    <row r="1" spans="1:10" x14ac:dyDescent="0.3">
      <c r="H1" s="58" t="s">
        <v>4</v>
      </c>
      <c r="I1" s="58"/>
      <c r="J1" s="29" t="s">
        <v>44</v>
      </c>
    </row>
    <row r="2" spans="1:10" x14ac:dyDescent="0.3">
      <c r="I2" s="55" t="s">
        <v>1</v>
      </c>
      <c r="J2" s="55"/>
    </row>
    <row r="3" spans="1:10" ht="15.75" customHeight="1" x14ac:dyDescent="0.3"/>
    <row r="4" spans="1:10" ht="20.25" customHeight="1" x14ac:dyDescent="0.3">
      <c r="A4" s="62" t="s">
        <v>23</v>
      </c>
      <c r="B4" s="62"/>
      <c r="C4" s="62"/>
      <c r="D4" s="62"/>
      <c r="E4" s="62"/>
      <c r="F4" s="62"/>
      <c r="G4" s="62"/>
      <c r="H4" s="62"/>
      <c r="I4" s="62"/>
      <c r="J4" s="62"/>
    </row>
    <row r="5" spans="1:10" s="8" customFormat="1" ht="12" customHeight="1" x14ac:dyDescent="0.3">
      <c r="A5" s="5"/>
      <c r="B5" s="5"/>
      <c r="C5" s="5"/>
      <c r="D5" s="5"/>
      <c r="E5" s="5"/>
      <c r="F5" s="5"/>
      <c r="G5" s="5"/>
      <c r="H5" s="5"/>
    </row>
    <row r="6" spans="1:10" s="8" customFormat="1" ht="38.25" customHeight="1" x14ac:dyDescent="0.3">
      <c r="A6" s="53" t="s">
        <v>10</v>
      </c>
      <c r="B6" s="63" t="str">
        <f>IF(A4="Определение ценовой информации, полученной из общедоступных источников","Сведения (информация) об идентичных (однородных) товарах (работах, услугах), полученные из общедоступных источников информации","Сведения (информация) об идентичных (однородных) товарах (работах, услугах), полученные из ЕИС")</f>
        <v>Сведения (информация) об идентичных (однородных) товарах (работах, услугах), полученные из общедоступных источников информации</v>
      </c>
      <c r="C6" s="80"/>
      <c r="D6" s="81"/>
      <c r="E6" s="57" t="s">
        <v>17</v>
      </c>
      <c r="F6" s="57"/>
      <c r="G6" s="57"/>
      <c r="H6" s="57" t="s">
        <v>27</v>
      </c>
      <c r="I6" s="57" t="s">
        <v>21</v>
      </c>
      <c r="J6" s="57" t="s">
        <v>22</v>
      </c>
    </row>
    <row r="7" spans="1:10" s="8" customFormat="1" ht="92.25" customHeight="1" x14ac:dyDescent="0.3">
      <c r="A7" s="54"/>
      <c r="B7" s="9" t="s">
        <v>15</v>
      </c>
      <c r="C7" s="9" t="str">
        <f>IF(A4="Определение ценовой информации, полученной из общедоступных источников","наименование общедоступного источника информации","реестровый номер контракта в ЕИС")</f>
        <v>наименование общедоступного источника информации</v>
      </c>
      <c r="D7" s="9" t="s">
        <v>26</v>
      </c>
      <c r="E7" s="9" t="s">
        <v>18</v>
      </c>
      <c r="F7" s="9" t="s">
        <v>19</v>
      </c>
      <c r="G7" s="9" t="s">
        <v>20</v>
      </c>
      <c r="H7" s="57"/>
      <c r="I7" s="57"/>
      <c r="J7" s="57"/>
    </row>
    <row r="8" spans="1:10" s="8" customFormat="1" x14ac:dyDescent="0.3">
      <c r="A8" s="16">
        <v>1</v>
      </c>
      <c r="B8" s="9">
        <v>2</v>
      </c>
      <c r="C8" s="9">
        <v>3</v>
      </c>
      <c r="D8" s="9">
        <v>4</v>
      </c>
      <c r="E8" s="9">
        <v>5</v>
      </c>
      <c r="F8" s="9">
        <v>6</v>
      </c>
      <c r="G8" s="9">
        <v>7</v>
      </c>
      <c r="H8" s="9">
        <v>8</v>
      </c>
      <c r="I8" s="9">
        <v>9</v>
      </c>
      <c r="J8" s="9">
        <v>10</v>
      </c>
    </row>
    <row r="9" spans="1:10" s="35" customFormat="1" ht="16.5" customHeight="1" x14ac:dyDescent="0.3">
      <c r="A9" s="77">
        <v>1</v>
      </c>
      <c r="B9" s="77" t="s">
        <v>46</v>
      </c>
      <c r="C9" s="32" t="s">
        <v>53</v>
      </c>
      <c r="D9" s="31">
        <v>11600</v>
      </c>
      <c r="E9" s="33"/>
      <c r="F9" s="33"/>
      <c r="G9" s="33"/>
      <c r="H9" s="34">
        <f t="shared" ref="H9:H11" si="0">D9</f>
        <v>11600</v>
      </c>
      <c r="I9" s="67">
        <f>ROUND(AVERAGE(H9:H11),2)</f>
        <v>12912.67</v>
      </c>
      <c r="J9" s="68">
        <f>STDEVA(H9:H11)/I9*100</f>
        <v>15.06777377925062</v>
      </c>
    </row>
    <row r="10" spans="1:10" s="35" customFormat="1" ht="16.5" customHeight="1" x14ac:dyDescent="0.3">
      <c r="A10" s="78"/>
      <c r="B10" s="78"/>
      <c r="C10" s="32" t="s">
        <v>45</v>
      </c>
      <c r="D10" s="31">
        <v>15148</v>
      </c>
      <c r="E10" s="33"/>
      <c r="F10" s="33"/>
      <c r="G10" s="33"/>
      <c r="H10" s="34">
        <f t="shared" si="0"/>
        <v>15148</v>
      </c>
      <c r="I10" s="67"/>
      <c r="J10" s="68"/>
    </row>
    <row r="11" spans="1:10" s="35" customFormat="1" ht="16.5" customHeight="1" x14ac:dyDescent="0.3">
      <c r="A11" s="79"/>
      <c r="B11" s="79"/>
      <c r="C11" s="32" t="s">
        <v>55</v>
      </c>
      <c r="D11" s="31">
        <v>11990</v>
      </c>
      <c r="E11" s="33"/>
      <c r="F11" s="33"/>
      <c r="G11" s="33"/>
      <c r="H11" s="34">
        <f t="shared" si="0"/>
        <v>11990</v>
      </c>
      <c r="I11" s="67"/>
      <c r="J11" s="68"/>
    </row>
    <row r="12" spans="1:10" s="8" customFormat="1" ht="16.5" customHeight="1" x14ac:dyDescent="0.3">
      <c r="A12" s="69">
        <v>2</v>
      </c>
      <c r="B12" s="72" t="s">
        <v>47</v>
      </c>
      <c r="C12" s="32" t="s">
        <v>52</v>
      </c>
      <c r="D12" s="31">
        <v>14970</v>
      </c>
      <c r="E12" s="30"/>
      <c r="F12" s="30"/>
      <c r="G12" s="30"/>
      <c r="H12" s="17">
        <f t="shared" ref="H12:H14" si="1">D12</f>
        <v>14970</v>
      </c>
      <c r="I12" s="75">
        <f>ROUND(AVERAGE(H12:H14),2)</f>
        <v>13783.33</v>
      </c>
      <c r="J12" s="76">
        <f>STDEVA(H12:H14)/I12*100</f>
        <v>17.97262444488052</v>
      </c>
    </row>
    <row r="13" spans="1:10" s="8" customFormat="1" ht="16.5" customHeight="1" x14ac:dyDescent="0.3">
      <c r="A13" s="70"/>
      <c r="B13" s="73"/>
      <c r="C13" s="32" t="s">
        <v>51</v>
      </c>
      <c r="D13" s="31">
        <v>15444</v>
      </c>
      <c r="E13" s="30"/>
      <c r="F13" s="30"/>
      <c r="G13" s="30"/>
      <c r="H13" s="17">
        <f t="shared" si="1"/>
        <v>15444</v>
      </c>
      <c r="I13" s="75"/>
      <c r="J13" s="76"/>
    </row>
    <row r="14" spans="1:10" s="8" customFormat="1" ht="16.5" customHeight="1" x14ac:dyDescent="0.3">
      <c r="A14" s="71"/>
      <c r="B14" s="74"/>
      <c r="C14" s="32" t="s">
        <v>54</v>
      </c>
      <c r="D14" s="31">
        <v>10936</v>
      </c>
      <c r="E14" s="30"/>
      <c r="F14" s="30"/>
      <c r="G14" s="30"/>
      <c r="H14" s="17">
        <f t="shared" si="1"/>
        <v>10936</v>
      </c>
      <c r="I14" s="75"/>
      <c r="J14" s="76"/>
    </row>
    <row r="15" spans="1:10" ht="16.5" customHeight="1" x14ac:dyDescent="0.3">
      <c r="H15" s="1">
        <f t="shared" ref="H15" si="2">D15</f>
        <v>0</v>
      </c>
    </row>
    <row r="16" spans="1:10" ht="16.5" customHeight="1" x14ac:dyDescent="0.3"/>
    <row r="17" ht="16.5" customHeight="1" x14ac:dyDescent="0.3"/>
    <row r="18" ht="16.5" customHeight="1" x14ac:dyDescent="0.3"/>
    <row r="19" ht="16.5" customHeight="1" x14ac:dyDescent="0.3"/>
    <row r="20" ht="16.5" customHeight="1" x14ac:dyDescent="0.3"/>
    <row r="21" ht="16.5" customHeight="1" x14ac:dyDescent="0.3"/>
    <row r="22" ht="16.5" customHeight="1" x14ac:dyDescent="0.3"/>
    <row r="23" ht="16.5" customHeight="1" x14ac:dyDescent="0.3"/>
    <row r="24" ht="16.5" customHeight="1" x14ac:dyDescent="0.3"/>
    <row r="25" ht="16.5" customHeight="1" x14ac:dyDescent="0.3"/>
    <row r="26" ht="16.5" customHeight="1" x14ac:dyDescent="0.3"/>
    <row r="27" ht="16.5" customHeight="1" x14ac:dyDescent="0.3"/>
    <row r="28" ht="16.5" customHeight="1" x14ac:dyDescent="0.3"/>
    <row r="29" ht="16.5" customHeight="1" x14ac:dyDescent="0.3"/>
    <row r="30" ht="16.5" customHeight="1" x14ac:dyDescent="0.3"/>
    <row r="31" ht="16.5" customHeight="1" x14ac:dyDescent="0.3"/>
    <row r="32" ht="16.5" customHeight="1" x14ac:dyDescent="0.3"/>
    <row r="33" ht="16.5" customHeight="1" x14ac:dyDescent="0.3"/>
    <row r="34" ht="16.5" customHeight="1" x14ac:dyDescent="0.3"/>
    <row r="35" ht="16.5" customHeight="1" x14ac:dyDescent="0.3"/>
    <row r="36" ht="16.5" customHeight="1" x14ac:dyDescent="0.3"/>
    <row r="37" ht="16.5" customHeight="1" x14ac:dyDescent="0.3"/>
    <row r="38" ht="16.5" customHeight="1" x14ac:dyDescent="0.3"/>
    <row r="39" ht="16.5" customHeight="1" x14ac:dyDescent="0.3"/>
    <row r="40" ht="16.5" customHeight="1" x14ac:dyDescent="0.3"/>
    <row r="41" ht="16.5" customHeight="1" x14ac:dyDescent="0.3"/>
    <row r="42" ht="16.5" customHeight="1" x14ac:dyDescent="0.3"/>
    <row r="43" ht="16.5" customHeight="1" x14ac:dyDescent="0.3"/>
    <row r="44" ht="16.5" customHeight="1" x14ac:dyDescent="0.3"/>
    <row r="45" ht="16.5" customHeight="1" x14ac:dyDescent="0.3"/>
    <row r="46" ht="16.5" customHeight="1" x14ac:dyDescent="0.3"/>
    <row r="47" ht="16.5" customHeight="1" x14ac:dyDescent="0.3"/>
    <row r="48" ht="16.5" customHeight="1" x14ac:dyDescent="0.3"/>
    <row r="49" ht="16.5" customHeight="1" x14ac:dyDescent="0.3"/>
    <row r="50" ht="16.5" customHeight="1" x14ac:dyDescent="0.3"/>
    <row r="51" ht="16.5" customHeight="1" x14ac:dyDescent="0.3"/>
    <row r="52" ht="16.5" customHeight="1" x14ac:dyDescent="0.3"/>
    <row r="53" ht="16.5" customHeight="1" x14ac:dyDescent="0.3"/>
    <row r="54" ht="16.5" customHeight="1" x14ac:dyDescent="0.3"/>
    <row r="55" ht="16.5" customHeight="1" x14ac:dyDescent="0.3"/>
    <row r="56" ht="16.5" customHeight="1" x14ac:dyDescent="0.3"/>
    <row r="57" ht="16.5" customHeight="1" x14ac:dyDescent="0.3"/>
    <row r="58" ht="16.5" customHeight="1" x14ac:dyDescent="0.3"/>
    <row r="59" ht="16.5" customHeight="1" x14ac:dyDescent="0.3"/>
    <row r="60" ht="16.5" customHeight="1" x14ac:dyDescent="0.3"/>
    <row r="61" ht="16.5" customHeight="1" x14ac:dyDescent="0.3"/>
    <row r="62" ht="16.5" customHeight="1" x14ac:dyDescent="0.3"/>
    <row r="63" ht="16.5" customHeight="1" x14ac:dyDescent="0.3"/>
    <row r="64" ht="16.5" customHeight="1" x14ac:dyDescent="0.3"/>
    <row r="65" ht="16.5" customHeight="1" x14ac:dyDescent="0.3"/>
    <row r="66" ht="16.5" customHeight="1" x14ac:dyDescent="0.3"/>
    <row r="67" ht="16.5" customHeight="1" x14ac:dyDescent="0.3"/>
    <row r="68" ht="16.5" customHeight="1" x14ac:dyDescent="0.3"/>
  </sheetData>
  <sheetProtection formatColumns="0" formatRows="0" insertRows="0" deleteRows="0" selectLockedCells="1" sort="0" autoFilter="0"/>
  <mergeCells count="17">
    <mergeCell ref="A12:A14"/>
    <mergeCell ref="B12:B14"/>
    <mergeCell ref="I12:I14"/>
    <mergeCell ref="J12:J14"/>
    <mergeCell ref="B9:B11"/>
    <mergeCell ref="A9:A11"/>
    <mergeCell ref="J6:J7"/>
    <mergeCell ref="H1:I1"/>
    <mergeCell ref="A4:J4"/>
    <mergeCell ref="I9:I11"/>
    <mergeCell ref="J9:J11"/>
    <mergeCell ref="I2:J2"/>
    <mergeCell ref="A6:A7"/>
    <mergeCell ref="E6:G6"/>
    <mergeCell ref="H6:H7"/>
    <mergeCell ref="B6:D6"/>
    <mergeCell ref="I6:I7"/>
  </mergeCells>
  <hyperlinks>
    <hyperlink ref="C10" r:id="rId1" xr:uid="{FD912AA8-3A67-4890-960B-9B5AC6310910}"/>
    <hyperlink ref="C13" r:id="rId2" xr:uid="{9DECB7A9-CD60-445B-9B7B-882BC08F6A91}"/>
    <hyperlink ref="C9" r:id="rId3" xr:uid="{EE4109F4-A347-4748-96BB-4C0E873E533B}"/>
    <hyperlink ref="C14" r:id="rId4" xr:uid="{9E31FD8F-BD4B-4796-97A8-4661BCA5DCEE}"/>
  </hyperlinks>
  <pageMargins left="0.7" right="0.7" top="0.75" bottom="0.75" header="0.3" footer="0.3"/>
  <pageSetup paperSize="9" scale="64" orientation="landscape" r:id="rId5"/>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ИД!$A$4:$A$5</xm:f>
          </x14:formula1>
          <xm:sqref>A4:J4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Лист5"/>
  <dimension ref="A1:A8"/>
  <sheetViews>
    <sheetView workbookViewId="0">
      <selection activeCell="C3" sqref="C3"/>
    </sheetView>
  </sheetViews>
  <sheetFormatPr defaultColWidth="14.5546875" defaultRowHeight="18.75" customHeight="1" x14ac:dyDescent="0.3"/>
  <cols>
    <col min="1" max="1" width="116.88671875" style="23" customWidth="1"/>
    <col min="2" max="16384" width="14.5546875" style="23"/>
  </cols>
  <sheetData>
    <row r="1" spans="1:1" ht="18.75" customHeight="1" x14ac:dyDescent="0.3">
      <c r="A1" s="22" t="s">
        <v>29</v>
      </c>
    </row>
    <row r="2" spans="1:1" ht="18.75" customHeight="1" x14ac:dyDescent="0.3">
      <c r="A2" s="22" t="s">
        <v>30</v>
      </c>
    </row>
    <row r="4" spans="1:1" ht="18.75" customHeight="1" x14ac:dyDescent="0.3">
      <c r="A4" s="23" t="s">
        <v>23</v>
      </c>
    </row>
    <row r="5" spans="1:1" ht="18.75" customHeight="1" x14ac:dyDescent="0.3">
      <c r="A5" s="22" t="s">
        <v>28</v>
      </c>
    </row>
    <row r="7" spans="1:1" ht="18.75" customHeight="1" x14ac:dyDescent="0.3">
      <c r="A7" s="23" t="s">
        <v>31</v>
      </c>
    </row>
    <row r="8" spans="1:1" ht="18.75" customHeight="1" x14ac:dyDescent="0.3">
      <c r="A8" s="23" t="s">
        <v>33</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4</vt:i4>
      </vt:variant>
    </vt:vector>
  </HeadingPairs>
  <TitlesOfParts>
    <vt:vector size="9" baseType="lpstr">
      <vt:lpstr>Обоснование НМЦК</vt:lpstr>
      <vt:lpstr>Прил. 1</vt:lpstr>
      <vt:lpstr>Прил. 2</vt:lpstr>
      <vt:lpstr>Прил. 3</vt:lpstr>
      <vt:lpstr>ИД</vt:lpstr>
      <vt:lpstr>'Обоснование НМЦК'!Область_печати</vt:lpstr>
      <vt:lpstr>'Прил. 1'!Область_печати</vt:lpstr>
      <vt:lpstr>'Прил. 2'!Область_печати</vt:lpstr>
      <vt:lpstr>'Прил. 3'!Область_печати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Логинов Д.А.</dc:creator>
  <cp:lastModifiedBy>vsdet</cp:lastModifiedBy>
  <dcterms:created xsi:type="dcterms:W3CDTF">2016-09-14T10:28:21Z</dcterms:created>
  <dcterms:modified xsi:type="dcterms:W3CDTF">2022-02-14T14:17:17Z</dcterms:modified>
</cp:coreProperties>
</file>